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435"/>
  </bookViews>
  <sheets>
    <sheet name="CONCEJO Y PERSONERIA 31-12-2017" sheetId="1" r:id="rId1"/>
  </sheets>
  <calcPr calcId="124519"/>
</workbook>
</file>

<file path=xl/calcChain.xml><?xml version="1.0" encoding="utf-8"?>
<calcChain xmlns="http://schemas.openxmlformats.org/spreadsheetml/2006/main">
  <c r="S48" i="1"/>
  <c r="L48"/>
  <c r="P48"/>
  <c r="I48"/>
  <c r="A3" l="1"/>
  <c r="D3"/>
  <c r="F3"/>
  <c r="H3"/>
  <c r="J3"/>
  <c r="L3"/>
  <c r="N3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</calcChain>
</file>

<file path=xl/sharedStrings.xml><?xml version="1.0" encoding="utf-8"?>
<sst xmlns="http://schemas.openxmlformats.org/spreadsheetml/2006/main" count="79" uniqueCount="40">
  <si>
    <t>NombreEntidad</t>
  </si>
  <si>
    <t>Vigencia</t>
  </si>
  <si>
    <t>Serie1Valor</t>
  </si>
  <si>
    <t>Serie2</t>
  </si>
  <si>
    <t>Serie2Valor</t>
  </si>
  <si>
    <t>Serie3</t>
  </si>
  <si>
    <t>Serie3Valor</t>
  </si>
  <si>
    <t>Serie4</t>
  </si>
  <si>
    <t>Serie4Valor</t>
  </si>
  <si>
    <t>Serie5</t>
  </si>
  <si>
    <t>Serie5Valor</t>
  </si>
  <si>
    <t>Serie6</t>
  </si>
  <si>
    <t>Serie6Valor</t>
  </si>
  <si>
    <t>Serie7</t>
  </si>
  <si>
    <t>Serie7Valor</t>
  </si>
  <si>
    <t>RubroCodAlt</t>
  </si>
  <si>
    <t>RubroNombre</t>
  </si>
  <si>
    <t>PptoVigente</t>
  </si>
  <si>
    <t>PptoTrasladoCred</t>
  </si>
  <si>
    <t>PptoTrasladoDebi</t>
  </si>
  <si>
    <t>PptoModificacionCred</t>
  </si>
  <si>
    <t>PptoModificacionDebi</t>
  </si>
  <si>
    <t>PptoFinal</t>
  </si>
  <si>
    <t>DisponibilidadMes</t>
  </si>
  <si>
    <t>DisponibilidadAcumulados</t>
  </si>
  <si>
    <t>TotalDisponibilidades</t>
  </si>
  <si>
    <t>CompromisosMes</t>
  </si>
  <si>
    <t>CompromisosAcumulados</t>
  </si>
  <si>
    <t>TotalCompromisos</t>
  </si>
  <si>
    <t>CDPxComprometer</t>
  </si>
  <si>
    <t>ObligacionesMes</t>
  </si>
  <si>
    <t>ObligacionesAcumulados</t>
  </si>
  <si>
    <t>TotalObligaciones</t>
  </si>
  <si>
    <t>PagosMes</t>
  </si>
  <si>
    <t>PagosAcumulado</t>
  </si>
  <si>
    <t>TotalPagos</t>
  </si>
  <si>
    <t>SaldoApropiacion</t>
  </si>
  <si>
    <t>CXP</t>
  </si>
  <si>
    <t>axiliar</t>
  </si>
  <si>
    <t>True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</si>
</sst>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wrapText="1"/>
    </xf>
    <xf numFmtId="3" fontId="0" fillId="33" borderId="0" xfId="0" applyNumberFormat="1" applyFill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8"/>
  <sheetViews>
    <sheetView tabSelected="1"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S49" sqref="S49"/>
    </sheetView>
  </sheetViews>
  <sheetFormatPr baseColWidth="10" defaultRowHeight="15"/>
  <cols>
    <col min="1" max="1" width="18.28515625" style="1" customWidth="1"/>
    <col min="2" max="2" width="16.7109375" style="1" customWidth="1"/>
    <col min="3" max="3" width="12.7109375" style="1" bestFit="1" customWidth="1"/>
    <col min="4" max="4" width="11.5703125" style="1" hidden="1" customWidth="1"/>
    <col min="5" max="5" width="12.7109375" style="1" hidden="1" customWidth="1"/>
    <col min="6" max="6" width="11.5703125" style="1" hidden="1" customWidth="1"/>
    <col min="7" max="7" width="12.7109375" style="1" hidden="1" customWidth="1"/>
    <col min="8" max="8" width="12.7109375" style="1" bestFit="1" customWidth="1"/>
    <col min="9" max="9" width="14.42578125" style="1" customWidth="1"/>
    <col min="10" max="11" width="12.7109375" style="1" hidden="1" customWidth="1"/>
    <col min="12" max="12" width="14.5703125" style="1" customWidth="1"/>
    <col min="13" max="14" width="12.7109375" style="1" hidden="1" customWidth="1"/>
    <col min="15" max="15" width="11.5703125" style="1" hidden="1" customWidth="1"/>
    <col min="16" max="16" width="14.28515625" style="1" customWidth="1"/>
    <col min="17" max="18" width="12.7109375" style="1" hidden="1" customWidth="1"/>
    <col min="19" max="19" width="11.5703125" style="1" bestFit="1" customWidth="1"/>
    <col min="20" max="21" width="12.7109375" style="1" bestFit="1" customWidth="1"/>
    <col min="22" max="23" width="11.5703125" style="1" bestFit="1" customWidth="1"/>
    <col min="24" max="16384" width="11.42578125" style="1"/>
  </cols>
  <sheetData>
    <row r="1" spans="1: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3" spans="1:24">
      <c r="A3" s="1" t="str">
        <f>"MUNICIPIO DE ITAGUI"</f>
        <v>MUNICIPIO DE ITAGUI</v>
      </c>
      <c r="B3" s="1">
        <v>2017</v>
      </c>
      <c r="C3" s="1">
        <v>6160025120</v>
      </c>
      <c r="D3" s="1" t="str">
        <f>"Disponibilidades Acumuladas"</f>
        <v>Disponibilidades Acumuladas</v>
      </c>
      <c r="E3" s="1">
        <v>5938193707</v>
      </c>
      <c r="F3" s="1" t="str">
        <f>"Compromisos Acumulados"</f>
        <v>Compromisos Acumulados</v>
      </c>
      <c r="G3" s="1">
        <v>5938193707</v>
      </c>
      <c r="H3" s="1" t="str">
        <f>"Obligaciones Acumuladas"</f>
        <v>Obligaciones Acumuladas</v>
      </c>
      <c r="I3" s="1">
        <v>5938193707</v>
      </c>
      <c r="J3" s="1" t="str">
        <f>"Pagos Acumulados"</f>
        <v>Pagos Acumulados</v>
      </c>
      <c r="K3" s="1">
        <v>5450206100</v>
      </c>
      <c r="L3" s="1" t="str">
        <f>"Saldo de Apropiacion"</f>
        <v>Saldo de Apropiacion</v>
      </c>
      <c r="M3" s="1">
        <v>221831413</v>
      </c>
      <c r="N3" s="1" t="str">
        <f>"Cuentas Pendientes de pago"</f>
        <v>Cuentas Pendientes de pago</v>
      </c>
      <c r="O3" s="1">
        <v>487987607</v>
      </c>
    </row>
    <row r="5" spans="1:24" ht="4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3" t="s">
        <v>23</v>
      </c>
      <c r="J5" s="2" t="s">
        <v>24</v>
      </c>
      <c r="K5" s="2" t="s">
        <v>25</v>
      </c>
      <c r="L5" s="3" t="s">
        <v>26</v>
      </c>
      <c r="M5" s="2" t="s">
        <v>27</v>
      </c>
      <c r="N5" s="2" t="s">
        <v>28</v>
      </c>
      <c r="O5" s="2" t="s">
        <v>29</v>
      </c>
      <c r="P5" s="3" t="s">
        <v>30</v>
      </c>
      <c r="Q5" s="2" t="s">
        <v>31</v>
      </c>
      <c r="R5" s="2" t="s">
        <v>32</v>
      </c>
      <c r="S5" s="3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1" t="s">
        <v>38</v>
      </c>
    </row>
    <row r="8" spans="1:24">
      <c r="A8" s="1" t="str">
        <f>"16010101010101  01"</f>
        <v>16010101010101  01</v>
      </c>
      <c r="B8" s="1" t="str">
        <f>"SUELDOS DEL PERSONAL"</f>
        <v>SUELDOS DEL PERSONAL</v>
      </c>
      <c r="C8" s="1">
        <v>875000000</v>
      </c>
      <c r="D8" s="1">
        <v>0</v>
      </c>
      <c r="E8" s="1">
        <v>8600000</v>
      </c>
      <c r="F8" s="1">
        <v>0</v>
      </c>
      <c r="G8" s="1">
        <v>0</v>
      </c>
      <c r="H8" s="1">
        <v>866400000</v>
      </c>
      <c r="I8" s="1">
        <v>69149578</v>
      </c>
      <c r="J8" s="1">
        <v>795909726</v>
      </c>
      <c r="K8" s="1">
        <v>865059304</v>
      </c>
      <c r="L8" s="1">
        <v>69149578</v>
      </c>
      <c r="M8" s="1">
        <v>795909726</v>
      </c>
      <c r="N8" s="1">
        <v>865059304</v>
      </c>
      <c r="O8" s="1">
        <v>0</v>
      </c>
      <c r="P8" s="1">
        <v>69149578</v>
      </c>
      <c r="Q8" s="1">
        <v>795909726</v>
      </c>
      <c r="R8" s="1">
        <v>865059304</v>
      </c>
      <c r="S8" s="1">
        <v>68780418</v>
      </c>
      <c r="T8" s="1">
        <v>795909726</v>
      </c>
      <c r="U8" s="1">
        <v>864690144</v>
      </c>
      <c r="V8" s="1">
        <v>1340696</v>
      </c>
      <c r="W8" s="1">
        <v>369160</v>
      </c>
      <c r="X8" s="1" t="s">
        <v>39</v>
      </c>
    </row>
    <row r="9" spans="1:24">
      <c r="A9" s="1" t="str">
        <f>"16010101010103  01"</f>
        <v>16010101010103  01</v>
      </c>
      <c r="B9" s="1" t="str">
        <f>"HORAS EXTRAS Y FESTIVOS"</f>
        <v>HORAS EXTRAS Y FESTIVOS</v>
      </c>
      <c r="C9" s="1">
        <v>7200000</v>
      </c>
      <c r="D9" s="1">
        <v>0</v>
      </c>
      <c r="E9" s="1">
        <v>4576000</v>
      </c>
      <c r="F9" s="1">
        <v>0</v>
      </c>
      <c r="G9" s="1">
        <v>0</v>
      </c>
      <c r="H9" s="1">
        <v>2624000</v>
      </c>
      <c r="I9" s="1">
        <v>523123</v>
      </c>
      <c r="J9" s="1">
        <v>1994842</v>
      </c>
      <c r="K9" s="1">
        <v>2517965</v>
      </c>
      <c r="L9" s="1">
        <v>523123</v>
      </c>
      <c r="M9" s="1">
        <v>1994842</v>
      </c>
      <c r="N9" s="1">
        <v>2517965</v>
      </c>
      <c r="O9" s="1">
        <v>0</v>
      </c>
      <c r="P9" s="1">
        <v>523123</v>
      </c>
      <c r="Q9" s="1">
        <v>1994842</v>
      </c>
      <c r="R9" s="1">
        <v>2517965</v>
      </c>
      <c r="S9" s="1">
        <v>523123</v>
      </c>
      <c r="T9" s="1">
        <v>1994842</v>
      </c>
      <c r="U9" s="1">
        <v>2517965</v>
      </c>
      <c r="V9" s="1">
        <v>106035</v>
      </c>
      <c r="W9" s="1">
        <v>0</v>
      </c>
      <c r="X9" s="1" t="s">
        <v>39</v>
      </c>
    </row>
    <row r="10" spans="1:24">
      <c r="A10" s="1" t="str">
        <f>"16010101010113  01"</f>
        <v>16010101010113  01</v>
      </c>
      <c r="B10" s="1" t="str">
        <f>"PRIMA DE VACACIONES"</f>
        <v>PRIMA DE VACACIONES</v>
      </c>
      <c r="C10" s="1">
        <v>42000000</v>
      </c>
      <c r="D10" s="1">
        <v>0</v>
      </c>
      <c r="E10" s="1">
        <v>6000000</v>
      </c>
      <c r="F10" s="1">
        <v>0</v>
      </c>
      <c r="G10" s="1">
        <v>0</v>
      </c>
      <c r="H10" s="1">
        <v>36000000</v>
      </c>
      <c r="I10" s="1">
        <v>7572795</v>
      </c>
      <c r="J10" s="1">
        <v>28234571</v>
      </c>
      <c r="K10" s="1">
        <v>35807366</v>
      </c>
      <c r="L10" s="1">
        <v>7572795</v>
      </c>
      <c r="M10" s="1">
        <v>28234571</v>
      </c>
      <c r="N10" s="1">
        <v>35807366</v>
      </c>
      <c r="O10" s="1">
        <v>0</v>
      </c>
      <c r="P10" s="1">
        <v>7572795</v>
      </c>
      <c r="Q10" s="1">
        <v>28234571</v>
      </c>
      <c r="R10" s="1">
        <v>35807366</v>
      </c>
      <c r="S10" s="1">
        <v>6316833</v>
      </c>
      <c r="T10" s="1">
        <v>28234571</v>
      </c>
      <c r="U10" s="1">
        <v>34551404</v>
      </c>
      <c r="V10" s="1">
        <v>192634</v>
      </c>
      <c r="W10" s="1">
        <v>1255962</v>
      </c>
      <c r="X10" s="1" t="s">
        <v>39</v>
      </c>
    </row>
    <row r="11" spans="1:24">
      <c r="A11" s="1" t="str">
        <f>"16010101010114  01"</f>
        <v>16010101010114  01</v>
      </c>
      <c r="B11" s="1" t="str">
        <f>"PRIMA DE NAVIDAD"</f>
        <v>PRIMA DE NAVIDAD</v>
      </c>
      <c r="C11" s="1">
        <v>88000000</v>
      </c>
      <c r="D11" s="1">
        <v>0</v>
      </c>
      <c r="E11" s="1">
        <v>3548000</v>
      </c>
      <c r="F11" s="1">
        <v>0</v>
      </c>
      <c r="G11" s="1">
        <v>0</v>
      </c>
      <c r="H11" s="1">
        <v>84452000</v>
      </c>
      <c r="I11" s="1">
        <v>290732</v>
      </c>
      <c r="J11" s="1">
        <v>84135980</v>
      </c>
      <c r="K11" s="1">
        <v>84426712</v>
      </c>
      <c r="L11" s="1">
        <v>290732</v>
      </c>
      <c r="M11" s="1">
        <v>84135980</v>
      </c>
      <c r="N11" s="1">
        <v>84426712</v>
      </c>
      <c r="O11" s="1">
        <v>0</v>
      </c>
      <c r="P11" s="1">
        <v>290732</v>
      </c>
      <c r="Q11" s="1">
        <v>84135980</v>
      </c>
      <c r="R11" s="1">
        <v>84426712</v>
      </c>
      <c r="S11" s="1">
        <v>83523011</v>
      </c>
      <c r="T11" s="1">
        <v>612969</v>
      </c>
      <c r="U11" s="1">
        <v>84135980</v>
      </c>
      <c r="V11" s="1">
        <v>25288</v>
      </c>
      <c r="W11" s="1">
        <v>290732</v>
      </c>
      <c r="X11" s="1" t="s">
        <v>39</v>
      </c>
    </row>
    <row r="12" spans="1:24">
      <c r="A12" s="1" t="str">
        <f>"16010101010118  01"</f>
        <v>16010101010118  01</v>
      </c>
      <c r="B12" s="1" t="str">
        <f>"VACACIONES"</f>
        <v>VACACIONES</v>
      </c>
      <c r="C12" s="1">
        <v>61300000</v>
      </c>
      <c r="D12" s="1">
        <v>552000</v>
      </c>
      <c r="E12" s="1">
        <v>6860000</v>
      </c>
      <c r="F12" s="1">
        <v>0</v>
      </c>
      <c r="G12" s="1">
        <v>0</v>
      </c>
      <c r="H12" s="1">
        <v>54992000</v>
      </c>
      <c r="I12" s="1">
        <v>12800592</v>
      </c>
      <c r="J12" s="1">
        <v>42190822</v>
      </c>
      <c r="K12" s="1">
        <v>54991414</v>
      </c>
      <c r="L12" s="1">
        <v>12800592</v>
      </c>
      <c r="M12" s="1">
        <v>42190822</v>
      </c>
      <c r="N12" s="1">
        <v>54991414</v>
      </c>
      <c r="O12" s="1">
        <v>0</v>
      </c>
      <c r="P12" s="1">
        <v>12800592</v>
      </c>
      <c r="Q12" s="1">
        <v>42190822</v>
      </c>
      <c r="R12" s="1">
        <v>54991414</v>
      </c>
      <c r="S12" s="1">
        <v>10874783</v>
      </c>
      <c r="T12" s="1">
        <v>42190822</v>
      </c>
      <c r="U12" s="1">
        <v>53065605</v>
      </c>
      <c r="V12" s="1">
        <v>586</v>
      </c>
      <c r="W12" s="1">
        <v>1925809</v>
      </c>
      <c r="X12" s="1" t="s">
        <v>39</v>
      </c>
    </row>
    <row r="13" spans="1:24">
      <c r="A13" s="1" t="str">
        <f>"16010101010123  01"</f>
        <v>16010101010123  01</v>
      </c>
      <c r="B13" s="1" t="str">
        <f>"AUXILIOS DE TRANSPORTE"</f>
        <v>AUXILIOS DE TRANSPORTE</v>
      </c>
      <c r="C13" s="1">
        <v>2000000</v>
      </c>
      <c r="D13" s="1">
        <v>0</v>
      </c>
      <c r="E13" s="1">
        <v>0</v>
      </c>
      <c r="F13" s="1">
        <v>0</v>
      </c>
      <c r="G13" s="1">
        <v>0</v>
      </c>
      <c r="H13" s="1">
        <v>2000000</v>
      </c>
      <c r="I13" s="1">
        <v>96997</v>
      </c>
      <c r="J13" s="1">
        <v>1660029</v>
      </c>
      <c r="K13" s="1">
        <v>1757026</v>
      </c>
      <c r="L13" s="1">
        <v>96997</v>
      </c>
      <c r="M13" s="1">
        <v>1660029</v>
      </c>
      <c r="N13" s="1">
        <v>1757026</v>
      </c>
      <c r="O13" s="1">
        <v>0</v>
      </c>
      <c r="P13" s="1">
        <v>96997</v>
      </c>
      <c r="Q13" s="1">
        <v>1660029</v>
      </c>
      <c r="R13" s="1">
        <v>1757026</v>
      </c>
      <c r="S13" s="1">
        <v>96997</v>
      </c>
      <c r="T13" s="1">
        <v>1660029</v>
      </c>
      <c r="U13" s="1">
        <v>1757026</v>
      </c>
      <c r="V13" s="1">
        <v>242974</v>
      </c>
      <c r="W13" s="1">
        <v>0</v>
      </c>
      <c r="X13" s="1" t="s">
        <v>39</v>
      </c>
    </row>
    <row r="14" spans="1:24">
      <c r="A14" s="1" t="str">
        <f>"16010101010130  01"</f>
        <v>16010101010130  01</v>
      </c>
      <c r="B14" s="1" t="str">
        <f>"BONIFICACION POR SERVICIOS PRESTADOS-DECRETO 2418"</f>
        <v>BONIFICACION POR SERVICIOS PRESTADOS-DECRETO 2418</v>
      </c>
      <c r="C14" s="1">
        <v>27500000</v>
      </c>
      <c r="D14" s="1">
        <v>818000</v>
      </c>
      <c r="E14" s="1">
        <v>2000000</v>
      </c>
      <c r="F14" s="1">
        <v>0</v>
      </c>
      <c r="G14" s="1">
        <v>0</v>
      </c>
      <c r="H14" s="1">
        <v>26318000</v>
      </c>
      <c r="I14" s="1">
        <v>2285443</v>
      </c>
      <c r="J14" s="1">
        <v>24031907</v>
      </c>
      <c r="K14" s="1">
        <v>26317350</v>
      </c>
      <c r="L14" s="1">
        <v>2285443</v>
      </c>
      <c r="M14" s="1">
        <v>24031907</v>
      </c>
      <c r="N14" s="1">
        <v>26317350</v>
      </c>
      <c r="O14" s="1">
        <v>0</v>
      </c>
      <c r="P14" s="1">
        <v>2285443</v>
      </c>
      <c r="Q14" s="1">
        <v>24031907</v>
      </c>
      <c r="R14" s="1">
        <v>26317350</v>
      </c>
      <c r="S14" s="1">
        <v>1461754</v>
      </c>
      <c r="T14" s="1">
        <v>24031907</v>
      </c>
      <c r="U14" s="1">
        <v>25493661</v>
      </c>
      <c r="V14" s="1">
        <v>650</v>
      </c>
      <c r="W14" s="1">
        <v>823689</v>
      </c>
      <c r="X14" s="1" t="s">
        <v>39</v>
      </c>
    </row>
    <row r="15" spans="1:24">
      <c r="A15" s="1" t="str">
        <f>"16010101010131  01"</f>
        <v>16010101010131  01</v>
      </c>
      <c r="B15" s="1" t="str">
        <f>"DOTACION Y SUMINISTRO A TRABAJADORES"</f>
        <v>DOTACION Y SUMINISTRO A TRABAJADORES</v>
      </c>
      <c r="C15" s="1">
        <v>2000000</v>
      </c>
      <c r="D15" s="1">
        <v>0</v>
      </c>
      <c r="E15" s="1">
        <v>0</v>
      </c>
      <c r="F15" s="1">
        <v>0</v>
      </c>
      <c r="G15" s="1">
        <v>0</v>
      </c>
      <c r="H15" s="1">
        <v>2000000</v>
      </c>
      <c r="I15" s="1">
        <v>-2000000</v>
      </c>
      <c r="J15" s="1">
        <v>2000000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2000000</v>
      </c>
      <c r="W15" s="1">
        <v>0</v>
      </c>
      <c r="X15" s="1" t="s">
        <v>39</v>
      </c>
    </row>
    <row r="16" spans="1:24">
      <c r="A16" s="1" t="str">
        <f>"16010101010152  01"</f>
        <v>16010101010152  01</v>
      </c>
      <c r="B16" s="1" t="str">
        <f>"PRIMA DE SERVICIOS"</f>
        <v>PRIMA DE SERVICIOS</v>
      </c>
      <c r="C16" s="1">
        <v>39000000</v>
      </c>
      <c r="D16" s="1">
        <v>1154000</v>
      </c>
      <c r="E16" s="1">
        <v>1721096</v>
      </c>
      <c r="F16" s="1">
        <v>0</v>
      </c>
      <c r="G16" s="1">
        <v>0</v>
      </c>
      <c r="H16" s="1">
        <v>38432904</v>
      </c>
      <c r="I16" s="1">
        <v>1153626</v>
      </c>
      <c r="J16" s="1">
        <v>37278904</v>
      </c>
      <c r="K16" s="1">
        <v>38432530</v>
      </c>
      <c r="L16" s="1">
        <v>1153626</v>
      </c>
      <c r="M16" s="1">
        <v>37278904</v>
      </c>
      <c r="N16" s="1">
        <v>38432530</v>
      </c>
      <c r="O16" s="1">
        <v>0</v>
      </c>
      <c r="P16" s="1">
        <v>1153626</v>
      </c>
      <c r="Q16" s="1">
        <v>37278904</v>
      </c>
      <c r="R16" s="1">
        <v>38432530</v>
      </c>
      <c r="S16" s="1">
        <v>0</v>
      </c>
      <c r="T16" s="1">
        <v>37278904</v>
      </c>
      <c r="U16" s="1">
        <v>37278904</v>
      </c>
      <c r="V16" s="1">
        <v>374</v>
      </c>
      <c r="W16" s="1">
        <v>1153626</v>
      </c>
      <c r="X16" s="1" t="s">
        <v>39</v>
      </c>
    </row>
    <row r="17" spans="1:24">
      <c r="A17" s="1" t="str">
        <f>"16010101010160  01"</f>
        <v>16010101010160  01</v>
      </c>
      <c r="B17" s="1" t="str">
        <f>"SUBSIDIO DE ALIMENTACION"</f>
        <v>SUBSIDIO DE ALIMENTACION</v>
      </c>
      <c r="C17" s="1">
        <v>1529220</v>
      </c>
      <c r="D17" s="1">
        <v>0</v>
      </c>
      <c r="E17" s="1">
        <v>0</v>
      </c>
      <c r="F17" s="1">
        <v>0</v>
      </c>
      <c r="G17" s="1">
        <v>0</v>
      </c>
      <c r="H17" s="1">
        <v>1529220</v>
      </c>
      <c r="I17" s="1">
        <v>66799</v>
      </c>
      <c r="J17" s="1">
        <v>1143201</v>
      </c>
      <c r="K17" s="1">
        <v>1210000</v>
      </c>
      <c r="L17" s="1">
        <v>66799</v>
      </c>
      <c r="M17" s="1">
        <v>1143201</v>
      </c>
      <c r="N17" s="1">
        <v>1210000</v>
      </c>
      <c r="O17" s="1">
        <v>0</v>
      </c>
      <c r="P17" s="1">
        <v>66799</v>
      </c>
      <c r="Q17" s="1">
        <v>1143201</v>
      </c>
      <c r="R17" s="1">
        <v>1210000</v>
      </c>
      <c r="S17" s="1">
        <v>66799</v>
      </c>
      <c r="T17" s="1">
        <v>1143201</v>
      </c>
      <c r="U17" s="1">
        <v>1210000</v>
      </c>
      <c r="V17" s="1">
        <v>319220</v>
      </c>
      <c r="W17" s="1">
        <v>0</v>
      </c>
      <c r="X17" s="1" t="s">
        <v>39</v>
      </c>
    </row>
    <row r="18" spans="1:24">
      <c r="A18" s="1" t="str">
        <f>"16010101010206  01"</f>
        <v>16010101010206  01</v>
      </c>
      <c r="B18" s="1" t="str">
        <f>"REMUNERACION SERVICIOS TECNICOS"</f>
        <v>REMUNERACION SERVICIOS TECNICOS</v>
      </c>
      <c r="C18" s="1">
        <v>483468300</v>
      </c>
      <c r="D18" s="1">
        <v>94047523</v>
      </c>
      <c r="E18" s="1">
        <v>7282210</v>
      </c>
      <c r="F18" s="1">
        <v>30000000</v>
      </c>
      <c r="G18" s="1">
        <v>0</v>
      </c>
      <c r="H18" s="1">
        <v>600233613</v>
      </c>
      <c r="I18" s="1">
        <v>-2</v>
      </c>
      <c r="J18" s="1">
        <v>599845823</v>
      </c>
      <c r="K18" s="1">
        <v>599845821</v>
      </c>
      <c r="L18" s="1">
        <v>-2</v>
      </c>
      <c r="M18" s="1">
        <v>599845823</v>
      </c>
      <c r="N18" s="1">
        <v>599845821</v>
      </c>
      <c r="O18" s="1">
        <v>0</v>
      </c>
      <c r="P18" s="1">
        <v>139820350</v>
      </c>
      <c r="Q18" s="1">
        <v>460025471</v>
      </c>
      <c r="R18" s="1">
        <v>599845821</v>
      </c>
      <c r="S18" s="1">
        <v>60133704</v>
      </c>
      <c r="T18" s="1">
        <v>460025471</v>
      </c>
      <c r="U18" s="1">
        <v>520159175</v>
      </c>
      <c r="V18" s="1">
        <v>387792</v>
      </c>
      <c r="W18" s="1">
        <v>79686646</v>
      </c>
      <c r="X18" s="1" t="s">
        <v>39</v>
      </c>
    </row>
    <row r="19" spans="1:24">
      <c r="A19" s="1" t="str">
        <f>"16010101010335  01"</f>
        <v>16010101010335  01</v>
      </c>
      <c r="B19" s="1" t="str">
        <f>"APORTES A CAJA DE COMPENSACION FAMILIAR 4%"</f>
        <v>APORTES A CAJA DE COMPENSACION FAMILIAR 4%</v>
      </c>
      <c r="C19" s="1">
        <v>48000000</v>
      </c>
      <c r="D19" s="1">
        <v>0</v>
      </c>
      <c r="E19" s="1">
        <v>3500000</v>
      </c>
      <c r="F19" s="1">
        <v>0</v>
      </c>
      <c r="G19" s="1">
        <v>0</v>
      </c>
      <c r="H19" s="1">
        <v>44500000</v>
      </c>
      <c r="I19" s="1">
        <v>3475500</v>
      </c>
      <c r="J19" s="1">
        <v>36468400</v>
      </c>
      <c r="K19" s="1">
        <v>39943900</v>
      </c>
      <c r="L19" s="1">
        <v>3475500</v>
      </c>
      <c r="M19" s="1">
        <v>36468400</v>
      </c>
      <c r="N19" s="1">
        <v>39943900</v>
      </c>
      <c r="O19" s="1">
        <v>0</v>
      </c>
      <c r="P19" s="1">
        <v>3475500</v>
      </c>
      <c r="Q19" s="1">
        <v>36468400</v>
      </c>
      <c r="R19" s="1">
        <v>39943900</v>
      </c>
      <c r="S19" s="1">
        <v>3167100</v>
      </c>
      <c r="T19" s="1">
        <v>31860500</v>
      </c>
      <c r="U19" s="1">
        <v>35027600</v>
      </c>
      <c r="V19" s="1">
        <v>4556100</v>
      </c>
      <c r="W19" s="1">
        <v>4916300</v>
      </c>
      <c r="X19" s="1" t="s">
        <v>39</v>
      </c>
    </row>
    <row r="20" spans="1:24">
      <c r="A20" s="1" t="str">
        <f>"16010101010337  01"</f>
        <v>16010101010337  01</v>
      </c>
      <c r="B20" s="1" t="str">
        <f>"APORTES A SEGURIDAD SOCIAL - SALUD"</f>
        <v>APORTES A SEGURIDAD SOCIAL - SALUD</v>
      </c>
      <c r="C20" s="1">
        <v>90900000</v>
      </c>
      <c r="D20" s="1">
        <v>0</v>
      </c>
      <c r="E20" s="1">
        <v>9500000</v>
      </c>
      <c r="F20" s="1">
        <v>0</v>
      </c>
      <c r="G20" s="1">
        <v>0</v>
      </c>
      <c r="H20" s="1">
        <v>81400000</v>
      </c>
      <c r="I20" s="1">
        <v>6878600</v>
      </c>
      <c r="J20" s="1">
        <v>72849700</v>
      </c>
      <c r="K20" s="1">
        <v>79728300</v>
      </c>
      <c r="L20" s="1">
        <v>6878600</v>
      </c>
      <c r="M20" s="1">
        <v>72849700</v>
      </c>
      <c r="N20" s="1">
        <v>79728300</v>
      </c>
      <c r="O20" s="1">
        <v>0</v>
      </c>
      <c r="P20" s="1">
        <v>6878600</v>
      </c>
      <c r="Q20" s="1">
        <v>72849700</v>
      </c>
      <c r="R20" s="1">
        <v>79728300</v>
      </c>
      <c r="S20" s="1">
        <v>6543720</v>
      </c>
      <c r="T20" s="1">
        <v>66211700</v>
      </c>
      <c r="U20" s="1">
        <v>72755420</v>
      </c>
      <c r="V20" s="1">
        <v>1671700</v>
      </c>
      <c r="W20" s="1">
        <v>6972880</v>
      </c>
      <c r="X20" s="1" t="s">
        <v>39</v>
      </c>
    </row>
    <row r="21" spans="1:24">
      <c r="A21" s="1" t="str">
        <f>"16010101010344  01"</f>
        <v>16010101010344  01</v>
      </c>
      <c r="B21" s="1" t="str">
        <f>"RIESGOS PROFESIONALES"</f>
        <v>RIESGOS PROFESIONALES</v>
      </c>
      <c r="C21" s="1">
        <v>5600000</v>
      </c>
      <c r="D21" s="1">
        <v>1300000</v>
      </c>
      <c r="E21" s="1">
        <v>0</v>
      </c>
      <c r="F21" s="1">
        <v>0</v>
      </c>
      <c r="G21" s="1">
        <v>0</v>
      </c>
      <c r="H21" s="1">
        <v>6900000</v>
      </c>
      <c r="I21" s="1">
        <v>946000</v>
      </c>
      <c r="J21" s="1">
        <v>4804100</v>
      </c>
      <c r="K21" s="1">
        <v>5750100</v>
      </c>
      <c r="L21" s="1">
        <v>946000</v>
      </c>
      <c r="M21" s="1">
        <v>4804100</v>
      </c>
      <c r="N21" s="1">
        <v>5750100</v>
      </c>
      <c r="O21" s="1">
        <v>0</v>
      </c>
      <c r="P21" s="1">
        <v>946000</v>
      </c>
      <c r="Q21" s="1">
        <v>4804100</v>
      </c>
      <c r="R21" s="1">
        <v>5750100</v>
      </c>
      <c r="S21" s="1">
        <v>523600</v>
      </c>
      <c r="T21" s="1">
        <v>4804100</v>
      </c>
      <c r="U21" s="1">
        <v>5327700</v>
      </c>
      <c r="V21" s="1">
        <v>1149900</v>
      </c>
      <c r="W21" s="1">
        <v>422400</v>
      </c>
      <c r="X21" s="1" t="s">
        <v>39</v>
      </c>
    </row>
    <row r="22" spans="1:24">
      <c r="A22" s="1" t="str">
        <f>"16010101010367  01"</f>
        <v>16010101010367  01</v>
      </c>
      <c r="B22" s="1" t="str">
        <f>"COTIZA ENTIDADES ADMINISTRAREGIMEN PRIMA MEDIA(PENSIONES)"</f>
        <v>COTIZA ENTIDADES ADMINISTRAREGIMEN PRIMA MEDIA(PENSIONES)</v>
      </c>
      <c r="C22" s="1">
        <v>128000000</v>
      </c>
      <c r="D22" s="1">
        <v>0</v>
      </c>
      <c r="E22" s="1">
        <v>13500000</v>
      </c>
      <c r="F22" s="1">
        <v>0</v>
      </c>
      <c r="G22" s="1">
        <v>0</v>
      </c>
      <c r="H22" s="1">
        <v>114500000</v>
      </c>
      <c r="I22" s="1">
        <v>9711100</v>
      </c>
      <c r="J22" s="1">
        <v>102849700</v>
      </c>
      <c r="K22" s="1">
        <v>112560800</v>
      </c>
      <c r="L22" s="1">
        <v>9711100</v>
      </c>
      <c r="M22" s="1">
        <v>102849700</v>
      </c>
      <c r="N22" s="1">
        <v>112560800</v>
      </c>
      <c r="O22" s="1">
        <v>0</v>
      </c>
      <c r="P22" s="1">
        <v>9711100</v>
      </c>
      <c r="Q22" s="1">
        <v>102849700</v>
      </c>
      <c r="R22" s="1">
        <v>112560800</v>
      </c>
      <c r="S22" s="1">
        <v>9238400</v>
      </c>
      <c r="T22" s="1">
        <v>93478200</v>
      </c>
      <c r="U22" s="1">
        <v>102716600</v>
      </c>
      <c r="V22" s="1">
        <v>1939200</v>
      </c>
      <c r="W22" s="1">
        <v>9844200</v>
      </c>
      <c r="X22" s="1" t="s">
        <v>39</v>
      </c>
    </row>
    <row r="23" spans="1:24">
      <c r="A23" s="1" t="str">
        <f>"16010101010436  01"</f>
        <v>16010101010436  01</v>
      </c>
      <c r="B23" s="1" t="str">
        <f>"APORTES ICBF  3%"</f>
        <v>APORTES ICBF  3%</v>
      </c>
      <c r="C23" s="1">
        <v>36000000</v>
      </c>
      <c r="D23" s="1">
        <v>0</v>
      </c>
      <c r="E23" s="1">
        <v>2000000</v>
      </c>
      <c r="F23" s="1">
        <v>0</v>
      </c>
      <c r="G23" s="1">
        <v>0</v>
      </c>
      <c r="H23" s="1">
        <v>34000000</v>
      </c>
      <c r="I23" s="1">
        <v>2607100</v>
      </c>
      <c r="J23" s="1">
        <v>27356600</v>
      </c>
      <c r="K23" s="1">
        <v>29963700</v>
      </c>
      <c r="L23" s="1">
        <v>2607100</v>
      </c>
      <c r="M23" s="1">
        <v>27356600</v>
      </c>
      <c r="N23" s="1">
        <v>29963700</v>
      </c>
      <c r="O23" s="1">
        <v>0</v>
      </c>
      <c r="P23" s="1">
        <v>2607100</v>
      </c>
      <c r="Q23" s="1">
        <v>27356600</v>
      </c>
      <c r="R23" s="1">
        <v>29963700</v>
      </c>
      <c r="S23" s="1">
        <v>2376000</v>
      </c>
      <c r="T23" s="1">
        <v>23899600</v>
      </c>
      <c r="U23" s="1">
        <v>26275600</v>
      </c>
      <c r="V23" s="1">
        <v>4036300</v>
      </c>
      <c r="W23" s="1">
        <v>3688100</v>
      </c>
      <c r="X23" s="1" t="s">
        <v>39</v>
      </c>
    </row>
    <row r="24" spans="1:24">
      <c r="A24" s="1" t="str">
        <f>"16010101010438  01"</f>
        <v>16010101010438  01</v>
      </c>
      <c r="B24" s="1" t="str">
        <f>"APORTES AL SENA  0,5%"</f>
        <v>APORTES AL SENA  0,5%</v>
      </c>
      <c r="C24" s="1">
        <v>4500000</v>
      </c>
      <c r="D24" s="1">
        <v>1006000</v>
      </c>
      <c r="E24" s="1">
        <v>0</v>
      </c>
      <c r="F24" s="1">
        <v>0</v>
      </c>
      <c r="G24" s="1">
        <v>0</v>
      </c>
      <c r="H24" s="1">
        <v>5506000</v>
      </c>
      <c r="I24" s="1">
        <v>435600</v>
      </c>
      <c r="J24" s="1">
        <v>4567200</v>
      </c>
      <c r="K24" s="1">
        <v>5002800</v>
      </c>
      <c r="L24" s="1">
        <v>435600</v>
      </c>
      <c r="M24" s="1">
        <v>4567200</v>
      </c>
      <c r="N24" s="1">
        <v>5002800</v>
      </c>
      <c r="O24" s="1">
        <v>0</v>
      </c>
      <c r="P24" s="1">
        <v>435600</v>
      </c>
      <c r="Q24" s="1">
        <v>4567200</v>
      </c>
      <c r="R24" s="1">
        <v>5002800</v>
      </c>
      <c r="S24" s="1">
        <v>397300</v>
      </c>
      <c r="T24" s="1">
        <v>3989100</v>
      </c>
      <c r="U24" s="1">
        <v>4386400</v>
      </c>
      <c r="V24" s="1">
        <v>503200</v>
      </c>
      <c r="W24" s="1">
        <v>616400</v>
      </c>
      <c r="X24" s="1" t="s">
        <v>39</v>
      </c>
    </row>
    <row r="25" spans="1:24">
      <c r="A25" s="1" t="str">
        <f>"16010101013001  01"</f>
        <v>16010101013001  01</v>
      </c>
      <c r="B25" s="1" t="str">
        <f>"CAPACITACION Y ESTIMULOS"</f>
        <v>CAPACITACION Y ESTIMULOS</v>
      </c>
      <c r="C25" s="1">
        <v>10000000</v>
      </c>
      <c r="D25" s="1">
        <v>0</v>
      </c>
      <c r="E25" s="1">
        <v>10000000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 t="s">
        <v>39</v>
      </c>
    </row>
    <row r="26" spans="1:24">
      <c r="A26" s="1" t="str">
        <f>"16010101013002  01"</f>
        <v>16010101013002  01</v>
      </c>
      <c r="B26" s="1" t="str">
        <f>"BIENESTAR SOCIAL"</f>
        <v>BIENESTAR SOCIAL</v>
      </c>
      <c r="C26" s="1">
        <v>55000000</v>
      </c>
      <c r="D26" s="1">
        <v>7830500</v>
      </c>
      <c r="E26" s="1">
        <v>15000000</v>
      </c>
      <c r="F26" s="1">
        <v>0</v>
      </c>
      <c r="G26" s="1">
        <v>0</v>
      </c>
      <c r="H26" s="1">
        <v>47830500</v>
      </c>
      <c r="I26" s="1">
        <v>0</v>
      </c>
      <c r="J26" s="1">
        <v>47830500</v>
      </c>
      <c r="K26" s="1">
        <v>47830500</v>
      </c>
      <c r="L26" s="1">
        <v>0</v>
      </c>
      <c r="M26" s="1">
        <v>47830500</v>
      </c>
      <c r="N26" s="1">
        <v>47830500</v>
      </c>
      <c r="O26" s="1">
        <v>0</v>
      </c>
      <c r="P26" s="1">
        <v>43413220</v>
      </c>
      <c r="Q26" s="1">
        <v>4417280</v>
      </c>
      <c r="R26" s="1">
        <v>47830500</v>
      </c>
      <c r="S26" s="1">
        <v>11984612</v>
      </c>
      <c r="T26" s="1">
        <v>4417280</v>
      </c>
      <c r="U26" s="1">
        <v>16401892</v>
      </c>
      <c r="V26" s="1">
        <v>0</v>
      </c>
      <c r="W26" s="1">
        <v>31428608</v>
      </c>
      <c r="X26" s="1" t="s">
        <v>39</v>
      </c>
    </row>
    <row r="27" spans="1:24">
      <c r="A27" s="1" t="str">
        <f>"16010101015401  01"</f>
        <v>16010101015401  01</v>
      </c>
      <c r="B27" s="1" t="str">
        <f>"ESCUELAS INDUSTRIALES E INSTITUTOS TECNICOS"</f>
        <v>ESCUELAS INDUSTRIALES E INSTITUTOS TECNICOS</v>
      </c>
      <c r="C27" s="1">
        <v>9000000</v>
      </c>
      <c r="D27" s="1">
        <v>2011000</v>
      </c>
      <c r="E27" s="1">
        <v>0</v>
      </c>
      <c r="F27" s="1">
        <v>0</v>
      </c>
      <c r="G27" s="1">
        <v>0</v>
      </c>
      <c r="H27" s="1">
        <v>11011000</v>
      </c>
      <c r="I27" s="1">
        <v>869900</v>
      </c>
      <c r="J27" s="1">
        <v>9125300</v>
      </c>
      <c r="K27" s="1">
        <v>9995200</v>
      </c>
      <c r="L27" s="1">
        <v>869900</v>
      </c>
      <c r="M27" s="1">
        <v>9125300</v>
      </c>
      <c r="N27" s="1">
        <v>9995200</v>
      </c>
      <c r="O27" s="1">
        <v>0</v>
      </c>
      <c r="P27" s="1">
        <v>869900</v>
      </c>
      <c r="Q27" s="1">
        <v>9125300</v>
      </c>
      <c r="R27" s="1">
        <v>9995200</v>
      </c>
      <c r="S27" s="1">
        <v>792700</v>
      </c>
      <c r="T27" s="1">
        <v>7971800</v>
      </c>
      <c r="U27" s="1">
        <v>8764500</v>
      </c>
      <c r="V27" s="1">
        <v>1015800</v>
      </c>
      <c r="W27" s="1">
        <v>1230700</v>
      </c>
      <c r="X27" s="1" t="s">
        <v>39</v>
      </c>
    </row>
    <row r="28" spans="1:24">
      <c r="A28" s="1" t="str">
        <f>"16010101015402  01"</f>
        <v>16010101015402  01</v>
      </c>
      <c r="B28" s="1" t="str">
        <f>"APORTE A ESAP 0,5%"</f>
        <v>APORTE A ESAP 0,5%</v>
      </c>
      <c r="C28" s="1">
        <v>4500000</v>
      </c>
      <c r="D28" s="1">
        <v>1006000</v>
      </c>
      <c r="E28" s="1">
        <v>0</v>
      </c>
      <c r="F28" s="1">
        <v>0</v>
      </c>
      <c r="G28" s="1">
        <v>0</v>
      </c>
      <c r="H28" s="1">
        <v>5506000</v>
      </c>
      <c r="I28" s="1">
        <v>435600</v>
      </c>
      <c r="J28" s="1">
        <v>4567200</v>
      </c>
      <c r="K28" s="1">
        <v>5002800</v>
      </c>
      <c r="L28" s="1">
        <v>435600</v>
      </c>
      <c r="M28" s="1">
        <v>4567200</v>
      </c>
      <c r="N28" s="1">
        <v>5002800</v>
      </c>
      <c r="O28" s="1">
        <v>0</v>
      </c>
      <c r="P28" s="1">
        <v>435600</v>
      </c>
      <c r="Q28" s="1">
        <v>4567200</v>
      </c>
      <c r="R28" s="1">
        <v>5002800</v>
      </c>
      <c r="S28" s="1">
        <v>397300</v>
      </c>
      <c r="T28" s="1">
        <v>3989100</v>
      </c>
      <c r="U28" s="1">
        <v>4386400</v>
      </c>
      <c r="V28" s="1">
        <v>503200</v>
      </c>
      <c r="W28" s="1">
        <v>616400</v>
      </c>
      <c r="X28" s="1" t="s">
        <v>39</v>
      </c>
    </row>
    <row r="29" spans="1:24">
      <c r="A29" s="1" t="str">
        <f>"16010101019004  01"</f>
        <v>16010101019004  01</v>
      </c>
      <c r="B29" s="1" t="str">
        <f>"BONIFICACION ESPECIAL DE RECREACION"</f>
        <v>BONIFICACION ESPECIAL DE RECREACION</v>
      </c>
      <c r="C29" s="1">
        <v>5200000</v>
      </c>
      <c r="D29" s="1">
        <v>0</v>
      </c>
      <c r="E29" s="1">
        <v>485077</v>
      </c>
      <c r="F29" s="1">
        <v>0</v>
      </c>
      <c r="G29" s="1">
        <v>0</v>
      </c>
      <c r="H29" s="1">
        <v>4714923</v>
      </c>
      <c r="I29" s="1">
        <v>943698</v>
      </c>
      <c r="J29" s="1">
        <v>3459001</v>
      </c>
      <c r="K29" s="1">
        <v>4402699</v>
      </c>
      <c r="L29" s="1">
        <v>943698</v>
      </c>
      <c r="M29" s="1">
        <v>3459001</v>
      </c>
      <c r="N29" s="1">
        <v>4402699</v>
      </c>
      <c r="O29" s="1">
        <v>0</v>
      </c>
      <c r="P29" s="1">
        <v>943698</v>
      </c>
      <c r="Q29" s="1">
        <v>3459001</v>
      </c>
      <c r="R29" s="1">
        <v>4402699</v>
      </c>
      <c r="S29" s="1">
        <v>786805</v>
      </c>
      <c r="T29" s="1">
        <v>3459001</v>
      </c>
      <c r="U29" s="1">
        <v>4245806</v>
      </c>
      <c r="V29" s="1">
        <v>312224</v>
      </c>
      <c r="W29" s="1">
        <v>156893</v>
      </c>
      <c r="X29" s="1" t="s">
        <v>39</v>
      </c>
    </row>
    <row r="30" spans="1:24">
      <c r="A30" s="1" t="str">
        <f>"16010101020102  01"</f>
        <v>16010101020102  01</v>
      </c>
      <c r="B30" s="1" t="str">
        <f>"EQUIPO DE COMPUTO"</f>
        <v>EQUIPO DE COMPUTO</v>
      </c>
      <c r="C30" s="1">
        <v>8000000</v>
      </c>
      <c r="D30" s="1">
        <v>0</v>
      </c>
      <c r="E30" s="1">
        <v>8000000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 t="s">
        <v>39</v>
      </c>
    </row>
    <row r="31" spans="1:24">
      <c r="A31" s="1" t="str">
        <f>"16010101020107  01"</f>
        <v>16010101020107  01</v>
      </c>
      <c r="B31" s="1" t="str">
        <f>"ADQUISICION DE LICENCIAS"</f>
        <v>ADQUISICION DE LICENCIAS</v>
      </c>
      <c r="C31" s="1">
        <v>1500000</v>
      </c>
      <c r="D31" s="1">
        <v>0</v>
      </c>
      <c r="E31" s="1">
        <v>1500000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 t="s">
        <v>39</v>
      </c>
    </row>
    <row r="32" spans="1:24">
      <c r="A32" s="1" t="str">
        <f>"16010101020117  01"</f>
        <v>16010101020117  01</v>
      </c>
      <c r="B32" s="1" t="str">
        <f>"MATERIALES Y SUMINISTROS"</f>
        <v>MATERIALES Y SUMINISTROS</v>
      </c>
      <c r="C32" s="1">
        <v>15000000</v>
      </c>
      <c r="D32" s="1">
        <v>45600</v>
      </c>
      <c r="E32" s="1">
        <v>4700000</v>
      </c>
      <c r="F32" s="1">
        <v>0</v>
      </c>
      <c r="G32" s="1">
        <v>0</v>
      </c>
      <c r="H32" s="1">
        <v>10345600</v>
      </c>
      <c r="I32" s="1">
        <v>398104</v>
      </c>
      <c r="J32" s="1">
        <v>9945599</v>
      </c>
      <c r="K32" s="1">
        <v>10343703</v>
      </c>
      <c r="L32" s="1">
        <v>798104</v>
      </c>
      <c r="M32" s="1">
        <v>9545599</v>
      </c>
      <c r="N32" s="1">
        <v>10343703</v>
      </c>
      <c r="O32" s="1">
        <v>0</v>
      </c>
      <c r="P32" s="1">
        <v>798104</v>
      </c>
      <c r="Q32" s="1">
        <v>9545599</v>
      </c>
      <c r="R32" s="1">
        <v>10343703</v>
      </c>
      <c r="S32" s="1">
        <v>798104</v>
      </c>
      <c r="T32" s="1">
        <v>9545599</v>
      </c>
      <c r="U32" s="1">
        <v>10343703</v>
      </c>
      <c r="V32" s="1">
        <v>1897</v>
      </c>
      <c r="W32" s="1">
        <v>0</v>
      </c>
      <c r="X32" s="1" t="s">
        <v>39</v>
      </c>
    </row>
    <row r="33" spans="1:24">
      <c r="A33" s="1" t="str">
        <f>"16010101020184  01"</f>
        <v>16010101020184  01</v>
      </c>
      <c r="B33" s="1" t="str">
        <f>"COMBUSTIBLES Y LUBRICANTES"</f>
        <v>COMBUSTIBLES Y LUBRICANTES</v>
      </c>
      <c r="C33" s="1">
        <v>10000000</v>
      </c>
      <c r="D33" s="1">
        <v>0</v>
      </c>
      <c r="E33" s="1">
        <v>0</v>
      </c>
      <c r="F33" s="1">
        <v>0</v>
      </c>
      <c r="G33" s="1">
        <v>0</v>
      </c>
      <c r="H33" s="1">
        <v>10000000</v>
      </c>
      <c r="I33" s="1">
        <v>-835445</v>
      </c>
      <c r="J33" s="1">
        <v>10000000</v>
      </c>
      <c r="K33" s="1">
        <v>9164555</v>
      </c>
      <c r="L33" s="1">
        <v>-835445</v>
      </c>
      <c r="M33" s="1">
        <v>10000000</v>
      </c>
      <c r="N33" s="1">
        <v>9164555</v>
      </c>
      <c r="O33" s="1">
        <v>0</v>
      </c>
      <c r="P33" s="1">
        <v>2989023</v>
      </c>
      <c r="Q33" s="1">
        <v>6175532</v>
      </c>
      <c r="R33" s="1">
        <v>9164555</v>
      </c>
      <c r="S33" s="1">
        <v>1050143</v>
      </c>
      <c r="T33" s="1">
        <v>6175532</v>
      </c>
      <c r="U33" s="1">
        <v>7225675</v>
      </c>
      <c r="V33" s="1">
        <v>835445</v>
      </c>
      <c r="W33" s="1">
        <v>1938880</v>
      </c>
      <c r="X33" s="1" t="s">
        <v>39</v>
      </c>
    </row>
    <row r="34" spans="1:24">
      <c r="A34" s="1" t="str">
        <f>"16010101020218  01"</f>
        <v>16010101020218  01</v>
      </c>
      <c r="B34" s="1" t="str">
        <f>"MANTENIMIENTO"</f>
        <v>MANTENIMIENTO</v>
      </c>
      <c r="C34" s="1">
        <v>12000000</v>
      </c>
      <c r="D34" s="1">
        <v>0</v>
      </c>
      <c r="E34" s="1">
        <v>4543360</v>
      </c>
      <c r="F34" s="1">
        <v>0</v>
      </c>
      <c r="G34" s="1">
        <v>0</v>
      </c>
      <c r="H34" s="1">
        <v>7456640</v>
      </c>
      <c r="I34" s="1">
        <v>587197</v>
      </c>
      <c r="J34" s="1">
        <v>5511704</v>
      </c>
      <c r="K34" s="1">
        <v>6098901</v>
      </c>
      <c r="L34" s="1">
        <v>1187197</v>
      </c>
      <c r="M34" s="1">
        <v>4911704</v>
      </c>
      <c r="N34" s="1">
        <v>6098901</v>
      </c>
      <c r="O34" s="1">
        <v>0</v>
      </c>
      <c r="P34" s="1">
        <v>1917241</v>
      </c>
      <c r="Q34" s="1">
        <v>4181660</v>
      </c>
      <c r="R34" s="1">
        <v>6098901</v>
      </c>
      <c r="S34" s="1">
        <v>1917241</v>
      </c>
      <c r="T34" s="1">
        <v>4181660</v>
      </c>
      <c r="U34" s="1">
        <v>6098901</v>
      </c>
      <c r="V34" s="1">
        <v>1357739</v>
      </c>
      <c r="W34" s="1">
        <v>0</v>
      </c>
      <c r="X34" s="1" t="s">
        <v>39</v>
      </c>
    </row>
    <row r="35" spans="1:24">
      <c r="A35" s="1" t="str">
        <f>"16010101020222  01"</f>
        <v>16010101020222  01</v>
      </c>
      <c r="B35" s="1" t="str">
        <f>"VIATICOS Y GASTOS DE VIAJE"</f>
        <v>VIATICOS Y GASTOS DE VIAJE</v>
      </c>
      <c r="C35" s="1">
        <v>10000000</v>
      </c>
      <c r="D35" s="1">
        <v>1970000</v>
      </c>
      <c r="E35" s="1">
        <v>5505160</v>
      </c>
      <c r="F35" s="1">
        <v>0</v>
      </c>
      <c r="G35" s="1">
        <v>0</v>
      </c>
      <c r="H35" s="1">
        <v>6464840</v>
      </c>
      <c r="I35" s="1">
        <v>0</v>
      </c>
      <c r="J35" s="1">
        <v>6464840</v>
      </c>
      <c r="K35" s="1">
        <v>6464840</v>
      </c>
      <c r="L35" s="1">
        <v>0</v>
      </c>
      <c r="M35" s="1">
        <v>6464840</v>
      </c>
      <c r="N35" s="1">
        <v>6464840</v>
      </c>
      <c r="O35" s="1">
        <v>0</v>
      </c>
      <c r="P35" s="1">
        <v>5245722</v>
      </c>
      <c r="Q35" s="1">
        <v>1219118</v>
      </c>
      <c r="R35" s="1">
        <v>6464840</v>
      </c>
      <c r="S35" s="1">
        <v>5245722</v>
      </c>
      <c r="T35" s="1">
        <v>1219118</v>
      </c>
      <c r="U35" s="1">
        <v>6464840</v>
      </c>
      <c r="V35" s="1">
        <v>0</v>
      </c>
      <c r="W35" s="1">
        <v>0</v>
      </c>
      <c r="X35" s="1" t="s">
        <v>39</v>
      </c>
    </row>
    <row r="36" spans="1:24">
      <c r="A36" s="1" t="str">
        <f>"16010101020224  01"</f>
        <v>16010101020224  01</v>
      </c>
      <c r="B36" s="1" t="str">
        <f>"IMPRESOS Y PUBLICACIONES SUSCRIPCIONES Y AFILIACIONES"</f>
        <v>IMPRESOS Y PUBLICACIONES SUSCRIPCIONES Y AFILIACIONES</v>
      </c>
      <c r="C36" s="1">
        <v>1000000</v>
      </c>
      <c r="D36" s="1">
        <v>0</v>
      </c>
      <c r="E36" s="1">
        <v>200000</v>
      </c>
      <c r="F36" s="1">
        <v>0</v>
      </c>
      <c r="G36" s="1">
        <v>0</v>
      </c>
      <c r="H36" s="1">
        <v>800000</v>
      </c>
      <c r="I36" s="1">
        <v>0</v>
      </c>
      <c r="J36" s="1">
        <v>395000</v>
      </c>
      <c r="K36" s="1">
        <v>395000</v>
      </c>
      <c r="L36" s="1">
        <v>0</v>
      </c>
      <c r="M36" s="1">
        <v>395000</v>
      </c>
      <c r="N36" s="1">
        <v>395000</v>
      </c>
      <c r="O36" s="1">
        <v>0</v>
      </c>
      <c r="P36" s="1">
        <v>395000</v>
      </c>
      <c r="Q36" s="1">
        <v>0</v>
      </c>
      <c r="R36" s="1">
        <v>395000</v>
      </c>
      <c r="S36" s="1">
        <v>0</v>
      </c>
      <c r="T36" s="1">
        <v>0</v>
      </c>
      <c r="U36" s="1">
        <v>0</v>
      </c>
      <c r="V36" s="1">
        <v>405000</v>
      </c>
      <c r="W36" s="1">
        <v>395000</v>
      </c>
      <c r="X36" s="1" t="s">
        <v>39</v>
      </c>
    </row>
    <row r="37" spans="1:24">
      <c r="A37" s="1" t="str">
        <f>"16010101020226  01"</f>
        <v>16010101020226  01</v>
      </c>
      <c r="B37" s="1" t="str">
        <f>"COMUNICACIONES Y TRANSPORTE"</f>
        <v>COMUNICACIONES Y TRANSPORTE</v>
      </c>
      <c r="C37" s="1">
        <v>5000000</v>
      </c>
      <c r="D37" s="1">
        <v>0</v>
      </c>
      <c r="E37" s="1">
        <v>0</v>
      </c>
      <c r="F37" s="1">
        <v>0</v>
      </c>
      <c r="G37" s="1">
        <v>0</v>
      </c>
      <c r="H37" s="1">
        <v>5000000</v>
      </c>
      <c r="I37" s="1">
        <v>-1603000</v>
      </c>
      <c r="J37" s="1">
        <v>4599000</v>
      </c>
      <c r="K37" s="1">
        <v>2996000</v>
      </c>
      <c r="L37" s="1">
        <v>-1403000</v>
      </c>
      <c r="M37" s="1">
        <v>4399000</v>
      </c>
      <c r="N37" s="1">
        <v>2996000</v>
      </c>
      <c r="O37" s="1">
        <v>0</v>
      </c>
      <c r="P37" s="1">
        <v>1168000</v>
      </c>
      <c r="Q37" s="1">
        <v>1828000</v>
      </c>
      <c r="R37" s="1">
        <v>2996000</v>
      </c>
      <c r="S37" s="1">
        <v>724000</v>
      </c>
      <c r="T37" s="1">
        <v>1828000</v>
      </c>
      <c r="U37" s="1">
        <v>2552000</v>
      </c>
      <c r="V37" s="1">
        <v>2004000</v>
      </c>
      <c r="W37" s="1">
        <v>444000</v>
      </c>
      <c r="X37" s="1" t="s">
        <v>39</v>
      </c>
    </row>
    <row r="38" spans="1:24">
      <c r="A38" s="1" t="str">
        <f>"16010101020227  01"</f>
        <v>16010101020227  01</v>
      </c>
      <c r="B38" s="1" t="str">
        <f>"SEGUROS"</f>
        <v>SEGUROS</v>
      </c>
      <c r="C38" s="1">
        <v>2200000</v>
      </c>
      <c r="D38" s="1">
        <v>0</v>
      </c>
      <c r="E38" s="1">
        <v>19720</v>
      </c>
      <c r="F38" s="1">
        <v>0</v>
      </c>
      <c r="G38" s="1">
        <v>0</v>
      </c>
      <c r="H38" s="1">
        <v>2180280</v>
      </c>
      <c r="I38" s="1">
        <v>-146360</v>
      </c>
      <c r="J38" s="1">
        <v>2180280</v>
      </c>
      <c r="K38" s="1">
        <v>2033920</v>
      </c>
      <c r="L38" s="1">
        <v>-146360</v>
      </c>
      <c r="M38" s="1">
        <v>2180280</v>
      </c>
      <c r="N38" s="1">
        <v>2033920</v>
      </c>
      <c r="O38" s="1">
        <v>0</v>
      </c>
      <c r="P38" s="1">
        <v>0</v>
      </c>
      <c r="Q38" s="1">
        <v>2033920</v>
      </c>
      <c r="R38" s="1">
        <v>2033920</v>
      </c>
      <c r="S38" s="1">
        <v>0</v>
      </c>
      <c r="T38" s="1">
        <v>2033920</v>
      </c>
      <c r="U38" s="1">
        <v>2033920</v>
      </c>
      <c r="V38" s="1">
        <v>146360</v>
      </c>
      <c r="W38" s="1">
        <v>0</v>
      </c>
      <c r="X38" s="1" t="s">
        <v>39</v>
      </c>
    </row>
    <row r="39" spans="1:24">
      <c r="A39" s="1" t="str">
        <f>"16010101022004  01"</f>
        <v>16010101022004  01</v>
      </c>
      <c r="B39" s="1" t="str">
        <f>"CELULAR"</f>
        <v>CELULAR</v>
      </c>
      <c r="C39" s="1">
        <v>6100000</v>
      </c>
      <c r="D39" s="1">
        <v>0</v>
      </c>
      <c r="E39" s="1">
        <v>0</v>
      </c>
      <c r="F39" s="1">
        <v>0</v>
      </c>
      <c r="G39" s="1">
        <v>0</v>
      </c>
      <c r="H39" s="1">
        <v>6100000</v>
      </c>
      <c r="I39" s="1">
        <v>-845882</v>
      </c>
      <c r="J39" s="1">
        <v>6100000</v>
      </c>
      <c r="K39" s="1">
        <v>5254118</v>
      </c>
      <c r="L39" s="1">
        <v>-845882</v>
      </c>
      <c r="M39" s="1">
        <v>6100000</v>
      </c>
      <c r="N39" s="1">
        <v>5254118</v>
      </c>
      <c r="O39" s="1">
        <v>0</v>
      </c>
      <c r="P39" s="1">
        <v>930895</v>
      </c>
      <c r="Q39" s="1">
        <v>4323223</v>
      </c>
      <c r="R39" s="1">
        <v>5254118</v>
      </c>
      <c r="S39" s="1">
        <v>466340</v>
      </c>
      <c r="T39" s="1">
        <v>4323223</v>
      </c>
      <c r="U39" s="1">
        <v>4789563</v>
      </c>
      <c r="V39" s="1">
        <v>845882</v>
      </c>
      <c r="W39" s="1">
        <v>464555</v>
      </c>
      <c r="X39" s="1" t="s">
        <v>39</v>
      </c>
    </row>
    <row r="40" spans="1:24">
      <c r="A40" s="1" t="str">
        <f>"16010101022005  01"</f>
        <v>16010101022005  01</v>
      </c>
      <c r="B40" s="1" t="str">
        <f>"SERVICIO DE INTERNET"</f>
        <v>SERVICIO DE INTERNET</v>
      </c>
      <c r="C40" s="1">
        <v>4500000</v>
      </c>
      <c r="D40" s="1">
        <v>0</v>
      </c>
      <c r="E40" s="1">
        <v>0</v>
      </c>
      <c r="F40" s="1">
        <v>0</v>
      </c>
      <c r="G40" s="1">
        <v>0</v>
      </c>
      <c r="H40" s="1">
        <v>4500000</v>
      </c>
      <c r="I40" s="1">
        <v>-3057502</v>
      </c>
      <c r="J40" s="1">
        <v>4500000</v>
      </c>
      <c r="K40" s="1">
        <v>1442498</v>
      </c>
      <c r="L40" s="1">
        <v>-3057502</v>
      </c>
      <c r="M40" s="1">
        <v>4500000</v>
      </c>
      <c r="N40" s="1">
        <v>1442498</v>
      </c>
      <c r="O40" s="1">
        <v>0</v>
      </c>
      <c r="P40" s="1">
        <v>0</v>
      </c>
      <c r="Q40" s="1">
        <v>1442498</v>
      </c>
      <c r="R40" s="1">
        <v>1442498</v>
      </c>
      <c r="S40" s="1">
        <v>0</v>
      </c>
      <c r="T40" s="1">
        <v>1442498</v>
      </c>
      <c r="U40" s="1">
        <v>1442498</v>
      </c>
      <c r="V40" s="1">
        <v>3057502</v>
      </c>
      <c r="W40" s="1">
        <v>0</v>
      </c>
      <c r="X40" s="1" t="s">
        <v>39</v>
      </c>
    </row>
    <row r="41" spans="1:24">
      <c r="A41" s="1" t="str">
        <f>"16010101029002  01"</f>
        <v>16010101029002  01</v>
      </c>
      <c r="B41" s="1" t="str">
        <f>"ATENCION Y REPRESENTACION"</f>
        <v>ATENCION Y REPRESENTACION</v>
      </c>
      <c r="C41" s="1">
        <v>7000000</v>
      </c>
      <c r="D41" s="1">
        <v>0</v>
      </c>
      <c r="E41" s="1">
        <v>1400000</v>
      </c>
      <c r="F41" s="1">
        <v>0</v>
      </c>
      <c r="G41" s="1">
        <v>0</v>
      </c>
      <c r="H41" s="1">
        <v>5600000</v>
      </c>
      <c r="I41" s="1">
        <v>-2572598</v>
      </c>
      <c r="J41" s="1">
        <v>5081900</v>
      </c>
      <c r="K41" s="1">
        <v>2509302</v>
      </c>
      <c r="L41" s="1">
        <v>-2172598</v>
      </c>
      <c r="M41" s="1">
        <v>4681900</v>
      </c>
      <c r="N41" s="1">
        <v>2509302</v>
      </c>
      <c r="O41" s="1">
        <v>0</v>
      </c>
      <c r="P41" s="1">
        <v>1357352</v>
      </c>
      <c r="Q41" s="1">
        <v>1151950</v>
      </c>
      <c r="R41" s="1">
        <v>2509302</v>
      </c>
      <c r="S41" s="1">
        <v>1357352</v>
      </c>
      <c r="T41" s="1">
        <v>1151950</v>
      </c>
      <c r="U41" s="1">
        <v>2509302</v>
      </c>
      <c r="V41" s="1">
        <v>3090698</v>
      </c>
      <c r="W41" s="1">
        <v>0</v>
      </c>
      <c r="X41" s="1" t="s">
        <v>39</v>
      </c>
    </row>
    <row r="42" spans="1:24">
      <c r="A42" s="1" t="str">
        <f>"16010101029011  01"</f>
        <v>16010101029011  01</v>
      </c>
      <c r="B42" s="1" t="str">
        <f>"FORMACION CIUDADANA"</f>
        <v>FORMACION CIUDADANA</v>
      </c>
      <c r="C42" s="1">
        <v>160000000</v>
      </c>
      <c r="D42" s="1">
        <v>0</v>
      </c>
      <c r="E42" s="1">
        <v>0</v>
      </c>
      <c r="F42" s="1">
        <v>0</v>
      </c>
      <c r="G42" s="1">
        <v>0</v>
      </c>
      <c r="H42" s="1">
        <v>160000000</v>
      </c>
      <c r="I42" s="1">
        <v>0</v>
      </c>
      <c r="J42" s="1">
        <v>160000000</v>
      </c>
      <c r="K42" s="1">
        <v>160000000</v>
      </c>
      <c r="L42" s="1">
        <v>0</v>
      </c>
      <c r="M42" s="1">
        <v>160000000</v>
      </c>
      <c r="N42" s="1">
        <v>160000000</v>
      </c>
      <c r="O42" s="1">
        <v>0</v>
      </c>
      <c r="P42" s="1">
        <v>18981621</v>
      </c>
      <c r="Q42" s="1">
        <v>141018379</v>
      </c>
      <c r="R42" s="1">
        <v>160000000</v>
      </c>
      <c r="S42" s="1">
        <v>2361555</v>
      </c>
      <c r="T42" s="1">
        <v>117753493</v>
      </c>
      <c r="U42" s="1">
        <v>120115048</v>
      </c>
      <c r="V42" s="1">
        <v>0</v>
      </c>
      <c r="W42" s="1">
        <v>39884952</v>
      </c>
      <c r="X42" s="1" t="s">
        <v>39</v>
      </c>
    </row>
    <row r="43" spans="1:24">
      <c r="A43" s="1" t="str">
        <f>"16010103010303  01"</f>
        <v>16010103010303  01</v>
      </c>
      <c r="B43" s="1" t="str">
        <f>"SENTENCIAS FALLOS Y CONCILIACIONES"</f>
        <v>SENTENCIAS FALLOS Y CONCILIACIONES</v>
      </c>
      <c r="C43" s="1">
        <v>1000000</v>
      </c>
      <c r="D43" s="1">
        <v>0</v>
      </c>
      <c r="E43" s="1">
        <v>0</v>
      </c>
      <c r="F43" s="1">
        <v>0</v>
      </c>
      <c r="G43" s="1">
        <v>0</v>
      </c>
      <c r="H43" s="1">
        <v>1000000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1000000</v>
      </c>
      <c r="W43" s="1">
        <v>0</v>
      </c>
      <c r="X43" s="1" t="s">
        <v>39</v>
      </c>
    </row>
    <row r="44" spans="1:24">
      <c r="A44" s="1" t="str">
        <f>"16010103012401  01"</f>
        <v>16010103012401  01</v>
      </c>
      <c r="B44" s="1" t="str">
        <f>"CESANTIAS ANTICIPADAS"</f>
        <v>CESANTIAS ANTICIPADAS</v>
      </c>
      <c r="C44" s="1">
        <v>40000000</v>
      </c>
      <c r="D44" s="1">
        <v>12500000</v>
      </c>
      <c r="E44" s="1">
        <v>0</v>
      </c>
      <c r="F44" s="1">
        <v>0</v>
      </c>
      <c r="G44" s="1">
        <v>0</v>
      </c>
      <c r="H44" s="1">
        <v>52500000</v>
      </c>
      <c r="I44" s="1">
        <v>0</v>
      </c>
      <c r="J44" s="1">
        <v>52500000</v>
      </c>
      <c r="K44" s="1">
        <v>52500000</v>
      </c>
      <c r="L44" s="1">
        <v>0</v>
      </c>
      <c r="M44" s="1">
        <v>52500000</v>
      </c>
      <c r="N44" s="1">
        <v>52500000</v>
      </c>
      <c r="O44" s="1">
        <v>0</v>
      </c>
      <c r="P44" s="1">
        <v>0</v>
      </c>
      <c r="Q44" s="1">
        <v>52500000</v>
      </c>
      <c r="R44" s="1">
        <v>52500000</v>
      </c>
      <c r="S44" s="1">
        <v>0</v>
      </c>
      <c r="T44" s="1">
        <v>52500000</v>
      </c>
      <c r="U44" s="1">
        <v>52500000</v>
      </c>
      <c r="V44" s="1">
        <v>0</v>
      </c>
      <c r="W44" s="1">
        <v>0</v>
      </c>
      <c r="X44" s="1" t="s">
        <v>39</v>
      </c>
    </row>
    <row r="45" spans="1:24">
      <c r="A45" s="1" t="str">
        <f>"16010103012402  01"</f>
        <v>16010103012402  01</v>
      </c>
      <c r="B45" s="1" t="str">
        <f>"CESANTIAS DEFINITIVAS"</f>
        <v>CESANTIAS DEFINITIVAS</v>
      </c>
      <c r="C45" s="1">
        <v>90000000</v>
      </c>
      <c r="D45" s="1">
        <v>0</v>
      </c>
      <c r="E45" s="1">
        <v>3500000</v>
      </c>
      <c r="F45" s="1">
        <v>0</v>
      </c>
      <c r="G45" s="1">
        <v>0</v>
      </c>
      <c r="H45" s="1">
        <v>86500000</v>
      </c>
      <c r="I45" s="1">
        <v>82600628</v>
      </c>
      <c r="J45" s="1">
        <v>1284693</v>
      </c>
      <c r="K45" s="1">
        <v>83885321</v>
      </c>
      <c r="L45" s="1">
        <v>82600628</v>
      </c>
      <c r="M45" s="1">
        <v>1284693</v>
      </c>
      <c r="N45" s="1">
        <v>83885321</v>
      </c>
      <c r="O45" s="1">
        <v>0</v>
      </c>
      <c r="P45" s="1">
        <v>82600628</v>
      </c>
      <c r="Q45" s="1">
        <v>1284693</v>
      </c>
      <c r="R45" s="1">
        <v>83885321</v>
      </c>
      <c r="S45" s="1">
        <v>0</v>
      </c>
      <c r="T45" s="1">
        <v>1284693</v>
      </c>
      <c r="U45" s="1">
        <v>1284693</v>
      </c>
      <c r="V45" s="1">
        <v>2614679</v>
      </c>
      <c r="W45" s="1">
        <v>82600628</v>
      </c>
      <c r="X45" s="1" t="s">
        <v>39</v>
      </c>
    </row>
    <row r="46" spans="1:24">
      <c r="A46" s="1" t="str">
        <f>"16010103012403  01"</f>
        <v>16010103012403  01</v>
      </c>
      <c r="B46" s="1" t="str">
        <f>"INTERESES A LAS CESANTIAS"</f>
        <v>INTERESES A LAS CESANTIAS</v>
      </c>
      <c r="C46" s="1">
        <v>10700000</v>
      </c>
      <c r="D46" s="1">
        <v>0</v>
      </c>
      <c r="E46" s="1">
        <v>300000</v>
      </c>
      <c r="F46" s="1">
        <v>0</v>
      </c>
      <c r="G46" s="1">
        <v>0</v>
      </c>
      <c r="H46" s="1">
        <v>10400000</v>
      </c>
      <c r="I46" s="1">
        <v>9938603</v>
      </c>
      <c r="J46" s="1">
        <v>60931</v>
      </c>
      <c r="K46" s="1">
        <v>9999534</v>
      </c>
      <c r="L46" s="1">
        <v>9938603</v>
      </c>
      <c r="M46" s="1">
        <v>60931</v>
      </c>
      <c r="N46" s="1">
        <v>9999534</v>
      </c>
      <c r="O46" s="1">
        <v>0</v>
      </c>
      <c r="P46" s="1">
        <v>9938603</v>
      </c>
      <c r="Q46" s="1">
        <v>60931</v>
      </c>
      <c r="R46" s="1">
        <v>9999534</v>
      </c>
      <c r="S46" s="1">
        <v>0</v>
      </c>
      <c r="T46" s="1">
        <v>60931</v>
      </c>
      <c r="U46" s="1">
        <v>60931</v>
      </c>
      <c r="V46" s="1">
        <v>400466</v>
      </c>
      <c r="W46" s="1">
        <v>9938603</v>
      </c>
      <c r="X46" s="1" t="s">
        <v>39</v>
      </c>
    </row>
    <row r="47" spans="1:24">
      <c r="A47" s="1" t="str">
        <f>"16010103012901  01"</f>
        <v>16010103012901  01</v>
      </c>
      <c r="B47" s="1" t="str">
        <f>"INDEMNIZACIONES"</f>
        <v>INDEMNIZACIONES</v>
      </c>
      <c r="C47" s="1">
        <v>1000000</v>
      </c>
      <c r="D47" s="1">
        <v>0</v>
      </c>
      <c r="E47" s="1">
        <v>0</v>
      </c>
      <c r="F47" s="1">
        <v>0</v>
      </c>
      <c r="G47" s="1">
        <v>0</v>
      </c>
      <c r="H47" s="1">
        <v>1000000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1000000</v>
      </c>
      <c r="W47" s="1">
        <v>0</v>
      </c>
      <c r="X47" s="1" t="s">
        <v>39</v>
      </c>
    </row>
    <row r="48" spans="1:24">
      <c r="I48" s="1">
        <f>SUM(I8:I47)</f>
        <v>202706526</v>
      </c>
      <c r="L48" s="1">
        <f>SUM(L8:L47)</f>
        <v>206306526</v>
      </c>
      <c r="P48" s="1">
        <f>SUM(P8:P47)</f>
        <v>429798542</v>
      </c>
      <c r="S48" s="1">
        <f>SUM(S8:S47)</f>
        <v>281905416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CONCEJO Y PERSONERIA 31-12-2017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Rodríguez Martinez</dc:creator>
  <cp:lastModifiedBy>42763078</cp:lastModifiedBy>
  <dcterms:created xsi:type="dcterms:W3CDTF">2018-01-30T13:49:47Z</dcterms:created>
  <dcterms:modified xsi:type="dcterms:W3CDTF">2018-02-13T22:18:58Z</dcterms:modified>
</cp:coreProperties>
</file>