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78" i="1"/>
  <c r="F77" s="1"/>
  <c r="F70" s="1"/>
  <c r="F69" s="1"/>
  <c r="E77"/>
  <c r="D77"/>
  <c r="C77"/>
  <c r="F76"/>
  <c r="F75"/>
  <c r="F74"/>
  <c r="E74"/>
  <c r="F73"/>
  <c r="F72"/>
  <c r="E72"/>
  <c r="D72"/>
  <c r="C72"/>
  <c r="F71"/>
  <c r="E71"/>
  <c r="D71"/>
  <c r="C71"/>
  <c r="E70"/>
  <c r="D70"/>
  <c r="C70"/>
  <c r="E69"/>
  <c r="D69"/>
  <c r="C69"/>
  <c r="F68"/>
  <c r="F67" s="1"/>
  <c r="E67"/>
  <c r="D67"/>
  <c r="C67"/>
  <c r="F66"/>
  <c r="F65"/>
  <c r="F64"/>
  <c r="F63"/>
  <c r="E63"/>
  <c r="D63"/>
  <c r="C63"/>
  <c r="F62"/>
  <c r="F61"/>
  <c r="E60"/>
  <c r="F60" s="1"/>
  <c r="F59"/>
  <c r="E59"/>
  <c r="F58"/>
  <c r="E58"/>
  <c r="F57"/>
  <c r="D57"/>
  <c r="F56"/>
  <c r="F55" s="1"/>
  <c r="E55"/>
  <c r="E52" s="1"/>
  <c r="E43" s="1"/>
  <c r="D55"/>
  <c r="C55"/>
  <c r="F54"/>
  <c r="D53"/>
  <c r="F53" s="1"/>
  <c r="F52" s="1"/>
  <c r="D52"/>
  <c r="C52"/>
  <c r="F51"/>
  <c r="E50"/>
  <c r="F50" s="1"/>
  <c r="F44" s="1"/>
  <c r="F43" s="1"/>
  <c r="F49"/>
  <c r="F48"/>
  <c r="D48"/>
  <c r="F47"/>
  <c r="F46"/>
  <c r="F45"/>
  <c r="E44"/>
  <c r="D44"/>
  <c r="C44"/>
  <c r="D43"/>
  <c r="C43"/>
  <c r="F42"/>
  <c r="F41"/>
  <c r="F40"/>
  <c r="F39" s="1"/>
  <c r="F34" s="1"/>
  <c r="E39"/>
  <c r="D39"/>
  <c r="C39"/>
  <c r="F38"/>
  <c r="F37"/>
  <c r="F36"/>
  <c r="E36"/>
  <c r="F35"/>
  <c r="E34"/>
  <c r="D34"/>
  <c r="C34"/>
  <c r="F33"/>
  <c r="F32"/>
  <c r="F31"/>
  <c r="D30"/>
  <c r="F30" s="1"/>
  <c r="F29" s="1"/>
  <c r="E29"/>
  <c r="C29"/>
  <c r="F28"/>
  <c r="F27"/>
  <c r="F26" s="1"/>
  <c r="E27"/>
  <c r="E26"/>
  <c r="D26"/>
  <c r="D24" s="1"/>
  <c r="C26"/>
  <c r="E25"/>
  <c r="F25" s="1"/>
  <c r="C24"/>
  <c r="F23"/>
  <c r="E22"/>
  <c r="F22" s="1"/>
  <c r="F21" s="1"/>
  <c r="F9" s="1"/>
  <c r="E21"/>
  <c r="D21"/>
  <c r="C21"/>
  <c r="F20"/>
  <c r="F19"/>
  <c r="F18"/>
  <c r="F17"/>
  <c r="F16"/>
  <c r="F15"/>
  <c r="E15"/>
  <c r="F14"/>
  <c r="F13"/>
  <c r="F12"/>
  <c r="F11"/>
  <c r="F10"/>
  <c r="E9"/>
  <c r="D9"/>
  <c r="C9"/>
  <c r="C8"/>
  <c r="C7"/>
  <c r="C6"/>
  <c r="F8" l="1"/>
  <c r="F7" s="1"/>
  <c r="F6" s="1"/>
  <c r="F24"/>
  <c r="E24"/>
  <c r="E8" s="1"/>
  <c r="E7" s="1"/>
  <c r="E6" s="1"/>
  <c r="D29"/>
  <c r="D8" s="1"/>
  <c r="D7" s="1"/>
  <c r="D6" s="1"/>
</calcChain>
</file>

<file path=xl/sharedStrings.xml><?xml version="1.0" encoding="utf-8"?>
<sst xmlns="http://schemas.openxmlformats.org/spreadsheetml/2006/main" count="146" uniqueCount="140">
  <si>
    <t>ENTIDAD:</t>
  </si>
  <si>
    <t xml:space="preserve">PERSONERIA MUNICIPAL DE ITAGÜÍ </t>
  </si>
  <si>
    <t>JEFE DE LA ENTIDAD:</t>
  </si>
  <si>
    <t>ALEJANDRO ESTRADA ALVAREZ</t>
  </si>
  <si>
    <t xml:space="preserve"> </t>
  </si>
  <si>
    <t>PERIODO RENDIDO</t>
  </si>
  <si>
    <t>DICIEMBRE</t>
  </si>
  <si>
    <t>AÑO</t>
  </si>
  <si>
    <t>DESCRIPCION</t>
  </si>
  <si>
    <t>APROPIAC.</t>
  </si>
  <si>
    <t>CRÉDITOS</t>
  </si>
  <si>
    <t>CONTRA-</t>
  </si>
  <si>
    <t>APROPIACI.</t>
  </si>
  <si>
    <t>INICIAL</t>
  </si>
  <si>
    <t>CREDITOS</t>
  </si>
  <si>
    <t>DEFINITIVA</t>
  </si>
  <si>
    <t>GASTOS FUNCIONAMIENTO</t>
  </si>
  <si>
    <t>160101</t>
  </si>
  <si>
    <t>GASTOS DE ADMINISTRACION</t>
  </si>
  <si>
    <t xml:space="preserve">SERVICIOS PERSONALES </t>
  </si>
  <si>
    <t>SERVICIOS PERSON ASOCIADOS A LA NOMINA</t>
  </si>
  <si>
    <t>16010101010101    01</t>
  </si>
  <si>
    <t>SUELDOS DEL PERSONAL</t>
  </si>
  <si>
    <t>16010101010103    01</t>
  </si>
  <si>
    <t>HORAS EXTRAS</t>
  </si>
  <si>
    <t>16010101010107    01</t>
  </si>
  <si>
    <t>PERSONAL SUPERNUMERARIO</t>
  </si>
  <si>
    <t>16010101010113    01</t>
  </si>
  <si>
    <t>PRIMA DE VACACIONES</t>
  </si>
  <si>
    <t>16010101010114    01</t>
  </si>
  <si>
    <t>PRIMA DE NAVIDAD</t>
  </si>
  <si>
    <t>16010101010118    01</t>
  </si>
  <si>
    <t>VACACIONES</t>
  </si>
  <si>
    <t>16010101010123    01</t>
  </si>
  <si>
    <t>AUXILIOS DE TRANSPORTE</t>
  </si>
  <si>
    <t>16010101010131    01</t>
  </si>
  <si>
    <t>DOTACION Y SUMINISTRO A TRABAJADORES</t>
  </si>
  <si>
    <t>16010101010150    01</t>
  </si>
  <si>
    <t>BONIFICACION DE SERVICIOS PRESTADOS</t>
  </si>
  <si>
    <t>16010101010152    01</t>
  </si>
  <si>
    <t>PRIMA DE SERVICIOS</t>
  </si>
  <si>
    <t>16010101010160    01</t>
  </si>
  <si>
    <t>SUBS. DE ALIMENTACIÓN</t>
  </si>
  <si>
    <t>OTRAS PRESTACIONES SOCIALES</t>
  </si>
  <si>
    <t>16010101019003    01</t>
  </si>
  <si>
    <t>INCENTIVO POR ANTIGÜEDAD</t>
  </si>
  <si>
    <t>16010101019004    01</t>
  </si>
  <si>
    <t>BONIFICACIÓN ESPECIAL DE RECREACIÓN</t>
  </si>
  <si>
    <t>SERVICIOS PERSONALES INDIRECTOS</t>
  </si>
  <si>
    <t>16010101010206    01</t>
  </si>
  <si>
    <t>REMUNERACION SERVICIOS TECNICOS</t>
  </si>
  <si>
    <t>CAPACITACIÓN BIENESTAR SOCIAL Y ESTÍMULOS</t>
  </si>
  <si>
    <t>16010101013001    01</t>
  </si>
  <si>
    <t>CAPACITACION Y ESTÍMULOS</t>
  </si>
  <si>
    <t>16010101013002    01</t>
  </si>
  <si>
    <t xml:space="preserve">BIENESTAR SOCIAL </t>
  </si>
  <si>
    <t>CONTRIBUCIONES INHERENTES A LA NÓMINA SECTOR PRIVADO</t>
  </si>
  <si>
    <t>16010101010335    01</t>
  </si>
  <si>
    <t>APORTES A CAJA DE COMPENSACION FAMILIAR</t>
  </si>
  <si>
    <t>16010101010337    01</t>
  </si>
  <si>
    <t>APORTES A SEGURIDAD SOCIAL - SALUD</t>
  </si>
  <si>
    <t>16010101010344    01</t>
  </si>
  <si>
    <t>RIESGOS PROFESIONALES</t>
  </si>
  <si>
    <t>16010101010367    01</t>
  </si>
  <si>
    <t>COTIZ.ENTIDADES ADMINISTRA.REGIMEN PRIMA MEDIA(PENSIONES)</t>
  </si>
  <si>
    <t>160101010104    01</t>
  </si>
  <si>
    <t>CONTRIBUCIONES INHERENTES A LA NÓMINA SECTOR PÚBLICO</t>
  </si>
  <si>
    <t>16010101010436    01</t>
  </si>
  <si>
    <t>APORTES ICBF.</t>
  </si>
  <si>
    <t>16010101010437    01</t>
  </si>
  <si>
    <t>16010101010438    01</t>
  </si>
  <si>
    <t>APORTES AL SENA</t>
  </si>
  <si>
    <t>16010101010444    01</t>
  </si>
  <si>
    <t>APOR.ESCUELAS INDUST,  INSTITUTOS TECNICOS  Y ESAP</t>
  </si>
  <si>
    <t>16010101015401    01</t>
  </si>
  <si>
    <t>ESCUELAS INDUSTRIALES E INSTITUTOS TÉCNICOS</t>
  </si>
  <si>
    <t>16010101015402    01</t>
  </si>
  <si>
    <t>ESAP</t>
  </si>
  <si>
    <t>16010101010467    01</t>
  </si>
  <si>
    <t>GASTOS GENERALES</t>
  </si>
  <si>
    <t>ADQUISICION DE BIENES</t>
  </si>
  <si>
    <t>16010101020101    01</t>
  </si>
  <si>
    <t>ADQUISICION DE MUEBLES Y ENSERES</t>
  </si>
  <si>
    <t>16010101020102    01</t>
  </si>
  <si>
    <t>EQUIPO CÓMPUTO</t>
  </si>
  <si>
    <t>16010101020103    01</t>
  </si>
  <si>
    <t>EQUIPO DE OFICINA</t>
  </si>
  <si>
    <t>16010101020104    01</t>
  </si>
  <si>
    <t xml:space="preserve">EQUIPO DE TRANSPORTE, TRACCIÓN Y ELEVACIÓN </t>
  </si>
  <si>
    <t>16010101020107    01</t>
  </si>
  <si>
    <t>ADQUISICIÓN DE LICENCIAS</t>
  </si>
  <si>
    <t>16010101020117    01</t>
  </si>
  <si>
    <t>MATERIALES Y SUMINISTROS</t>
  </si>
  <si>
    <t>16010101020184    01</t>
  </si>
  <si>
    <t>COMBUSTIBLES Y LUBRICANTES.</t>
  </si>
  <si>
    <t>ADQUISICION DE SERVICIOS</t>
  </si>
  <si>
    <t>16010101020214    01</t>
  </si>
  <si>
    <t>COMISIONES, HONORARIOS Y SERVICIOS</t>
  </si>
  <si>
    <t>16010101020218    01</t>
  </si>
  <si>
    <t>MANTENIMIENTO</t>
  </si>
  <si>
    <t>SERVICIOS PÚBLICOS</t>
  </si>
  <si>
    <t>16010101022003    01</t>
  </si>
  <si>
    <t>TELÉFONOS</t>
  </si>
  <si>
    <t>16010101022004    01</t>
  </si>
  <si>
    <t>CELULAR</t>
  </si>
  <si>
    <t>16010101020222    01</t>
  </si>
  <si>
    <t>VIATICOS Y GASTOS DE VIAJE</t>
  </si>
  <si>
    <t>16010101020223    01</t>
  </si>
  <si>
    <t>PUBLICIDAD Y PROPAGANDA</t>
  </si>
  <si>
    <t>16010101020224    01</t>
  </si>
  <si>
    <t>IMPRESOS, PUBLICACIONES, SUSCRIPCIONES Y AFILIACIONES</t>
  </si>
  <si>
    <t>16010101020226    01</t>
  </si>
  <si>
    <t>COMUNICACIONES Y TRANSPORTES</t>
  </si>
  <si>
    <t>16010101020227    01</t>
  </si>
  <si>
    <t>SEGUROS</t>
  </si>
  <si>
    <t>16010101029001    01</t>
  </si>
  <si>
    <t>OTROS GASTOS GENERALES</t>
  </si>
  <si>
    <t>EVENTOS ESPECIALES</t>
  </si>
  <si>
    <t>16010101029002    01</t>
  </si>
  <si>
    <t>ATENCIÓN Y REPRESENTACIÓN</t>
  </si>
  <si>
    <t>16010101029011    01</t>
  </si>
  <si>
    <t>FORMACIÓN CIUDADANA</t>
  </si>
  <si>
    <t>IMPUESTOS, TASAS Y MULTAS</t>
  </si>
  <si>
    <t>16010101020333    01</t>
  </si>
  <si>
    <t>OTROS IMPUESTOS</t>
  </si>
  <si>
    <t>TRANSFERENCIAS</t>
  </si>
  <si>
    <t>TRANSFERENCIAS CORRIENTES</t>
  </si>
  <si>
    <t>TRANSFERENCIAS  DE PREVISION  Y SEGURIDAD SOCIAL</t>
  </si>
  <si>
    <t>CESANTÍAS</t>
  </si>
  <si>
    <t>16010103012401    01</t>
  </si>
  <si>
    <t>CESANTIAS ANTICIPADAS</t>
  </si>
  <si>
    <t>16010103012402    01</t>
  </si>
  <si>
    <t>CESANTIAS DEFINITIVAS</t>
  </si>
  <si>
    <t>16010103012403    01</t>
  </si>
  <si>
    <t>INTERESES A LAS CESANTIAS</t>
  </si>
  <si>
    <t>16010103012901    01</t>
  </si>
  <si>
    <t>INDEMNIZACIONES</t>
  </si>
  <si>
    <t>OTRAS TRANSF CORRIENTES</t>
  </si>
  <si>
    <t>16010103010303    01</t>
  </si>
  <si>
    <t>SENTENCIAS, FALLOS Y CONCILIACIONES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</si>
</sst>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2" tint="-0.749992370372631"/>
      <name val="Arial"/>
      <family val="2"/>
    </font>
    <font>
      <sz val="10"/>
      <color theme="1"/>
      <name val="Calibri"/>
      <family val="2"/>
      <scheme val="minor"/>
    </font>
    <font>
      <sz val="10"/>
      <color theme="2" tint="-0.7499923703726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/>
    <xf numFmtId="0" fontId="2" fillId="0" borderId="2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4" xfId="0" applyFont="1" applyFill="1" applyBorder="1"/>
    <xf numFmtId="0" fontId="2" fillId="0" borderId="5" xfId="0" applyFont="1" applyFill="1" applyBorder="1"/>
    <xf numFmtId="0" fontId="1" fillId="0" borderId="6" xfId="0" applyFont="1" applyFill="1" applyBorder="1" applyAlignment="1"/>
    <xf numFmtId="0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3" fontId="2" fillId="0" borderId="9" xfId="0" applyNumberFormat="1" applyFont="1" applyFill="1" applyBorder="1"/>
    <xf numFmtId="0" fontId="2" fillId="0" borderId="0" xfId="0" applyFont="1" applyFill="1" applyBorder="1"/>
    <xf numFmtId="0" fontId="1" fillId="0" borderId="10" xfId="0" applyFont="1" applyFill="1" applyBorder="1" applyAlignment="1"/>
    <xf numFmtId="0" fontId="2" fillId="0" borderId="11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14" xfId="0" applyFont="1" applyFill="1" applyBorder="1"/>
    <xf numFmtId="3" fontId="2" fillId="0" borderId="15" xfId="0" applyNumberFormat="1" applyFont="1" applyFill="1" applyBorder="1"/>
    <xf numFmtId="0" fontId="2" fillId="0" borderId="16" xfId="0" applyFont="1" applyFill="1" applyBorder="1"/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3" fillId="0" borderId="7" xfId="0" applyFont="1" applyBorder="1" applyAlignment="1">
      <alignment horizontal="left"/>
    </xf>
    <xf numFmtId="0" fontId="4" fillId="0" borderId="7" xfId="0" applyFont="1" applyBorder="1"/>
    <xf numFmtId="3" fontId="5" fillId="0" borderId="7" xfId="0" applyNumberFormat="1" applyFont="1" applyFill="1" applyBorder="1" applyAlignment="1">
      <alignment horizontal="right" wrapText="1"/>
    </xf>
    <xf numFmtId="3" fontId="6" fillId="0" borderId="7" xfId="0" applyNumberFormat="1" applyFont="1" applyFill="1" applyBorder="1" applyAlignment="1">
      <alignment horizontal="right" wrapText="1"/>
    </xf>
    <xf numFmtId="0" fontId="7" fillId="0" borderId="7" xfId="0" applyFont="1" applyBorder="1"/>
    <xf numFmtId="3" fontId="7" fillId="0" borderId="7" xfId="0" applyNumberFormat="1" applyFont="1" applyBorder="1"/>
    <xf numFmtId="3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sqref="A1:XFD1048576"/>
    </sheetView>
  </sheetViews>
  <sheetFormatPr baseColWidth="10" defaultRowHeight="15"/>
  <cols>
    <col min="1" max="1" width="25.7109375" bestFit="1" customWidth="1"/>
    <col min="2" max="2" width="55.7109375" customWidth="1"/>
    <col min="3" max="3" width="14.140625" bestFit="1" customWidth="1"/>
    <col min="4" max="5" width="12.42578125" bestFit="1" customWidth="1"/>
    <col min="6" max="6" width="14.140625" bestFit="1" customWidth="1"/>
  </cols>
  <sheetData>
    <row r="1" spans="1:6">
      <c r="A1" s="1" t="s">
        <v>0</v>
      </c>
      <c r="B1" s="2" t="s">
        <v>1</v>
      </c>
      <c r="C1" s="2"/>
      <c r="D1" s="3"/>
      <c r="E1" s="4"/>
      <c r="F1" s="5"/>
    </row>
    <row r="2" spans="1:6">
      <c r="A2" s="6" t="s">
        <v>2</v>
      </c>
      <c r="B2" s="7" t="s">
        <v>3</v>
      </c>
      <c r="C2" s="7"/>
      <c r="D2" s="8"/>
      <c r="E2" s="9" t="s">
        <v>4</v>
      </c>
      <c r="F2" s="10"/>
    </row>
    <row r="3" spans="1:6" ht="15.75" thickBot="1">
      <c r="A3" s="11" t="s">
        <v>5</v>
      </c>
      <c r="B3" s="12" t="s">
        <v>6</v>
      </c>
      <c r="C3" s="13" t="s">
        <v>7</v>
      </c>
      <c r="D3" s="14">
        <v>2012</v>
      </c>
      <c r="E3" s="15" t="s">
        <v>4</v>
      </c>
      <c r="F3" s="16" t="s">
        <v>4</v>
      </c>
    </row>
    <row r="4" spans="1:6">
      <c r="A4" s="17"/>
      <c r="B4" s="18" t="s">
        <v>8</v>
      </c>
      <c r="C4" s="19" t="s">
        <v>9</v>
      </c>
      <c r="D4" s="20" t="s">
        <v>10</v>
      </c>
      <c r="E4" s="21" t="s">
        <v>11</v>
      </c>
      <c r="F4" s="21" t="s">
        <v>12</v>
      </c>
    </row>
    <row r="5" spans="1:6">
      <c r="A5" s="22"/>
      <c r="B5" s="20"/>
      <c r="C5" s="19" t="s">
        <v>13</v>
      </c>
      <c r="D5" s="20"/>
      <c r="E5" s="21" t="s">
        <v>14</v>
      </c>
      <c r="F5" s="21" t="s">
        <v>15</v>
      </c>
    </row>
    <row r="6" spans="1:6">
      <c r="A6" s="23">
        <v>16</v>
      </c>
      <c r="B6" s="24" t="s">
        <v>16</v>
      </c>
      <c r="C6" s="25">
        <f>C7+C69</f>
        <v>1963087547.2</v>
      </c>
      <c r="D6" s="26">
        <f>D7+D69</f>
        <v>435233678</v>
      </c>
      <c r="E6" s="26">
        <f>E7+E69</f>
        <v>435233678</v>
      </c>
      <c r="F6" s="25">
        <f t="shared" ref="F6" si="0">F7+F69</f>
        <v>1963087547.2</v>
      </c>
    </row>
    <row r="7" spans="1:6">
      <c r="A7" s="23" t="s">
        <v>17</v>
      </c>
      <c r="B7" s="24" t="s">
        <v>18</v>
      </c>
      <c r="C7" s="25">
        <f>C8+C43</f>
        <v>1879107547.2</v>
      </c>
      <c r="D7" s="26">
        <f>D8+D43</f>
        <v>434333678</v>
      </c>
      <c r="E7" s="26">
        <f>E8+E43</f>
        <v>410583678</v>
      </c>
      <c r="F7" s="25">
        <f t="shared" ref="F7" si="1">F8+F43</f>
        <v>1902857547.2</v>
      </c>
    </row>
    <row r="8" spans="1:6">
      <c r="A8" s="23">
        <v>16010101</v>
      </c>
      <c r="B8" s="24" t="s">
        <v>19</v>
      </c>
      <c r="C8" s="25">
        <f>C9+C24+C29+C34</f>
        <v>1326235547.2</v>
      </c>
      <c r="D8" s="26">
        <f>D9+D24+D29+D34</f>
        <v>104020000</v>
      </c>
      <c r="E8" s="26">
        <f>E9+E24+E29+E34</f>
        <v>264535977</v>
      </c>
      <c r="F8" s="25">
        <f>F9+F24+F29+F34</f>
        <v>1165719570.2</v>
      </c>
    </row>
    <row r="9" spans="1:6">
      <c r="A9" s="23">
        <v>160101010101</v>
      </c>
      <c r="B9" s="24" t="s">
        <v>20</v>
      </c>
      <c r="C9" s="25">
        <f>SUM(C10:C21)</f>
        <v>731115000</v>
      </c>
      <c r="D9" s="26">
        <f>SUM(D10:D21)</f>
        <v>55150000</v>
      </c>
      <c r="E9" s="26">
        <f>SUM(E10:E21)</f>
        <v>94269054</v>
      </c>
      <c r="F9" s="25">
        <f t="shared" ref="F9" si="2">SUM(F10:F21)</f>
        <v>691995946</v>
      </c>
    </row>
    <row r="10" spans="1:6">
      <c r="A10" s="23" t="s">
        <v>21</v>
      </c>
      <c r="B10" s="27" t="s">
        <v>22</v>
      </c>
      <c r="C10" s="28">
        <v>533400000</v>
      </c>
      <c r="D10" s="29">
        <v>32000000</v>
      </c>
      <c r="E10" s="29">
        <v>28569054</v>
      </c>
      <c r="F10" s="28">
        <f>C10+D10-E10</f>
        <v>536830946</v>
      </c>
    </row>
    <row r="11" spans="1:6">
      <c r="A11" s="23" t="s">
        <v>23</v>
      </c>
      <c r="B11" s="27" t="s">
        <v>24</v>
      </c>
      <c r="C11" s="28">
        <v>6825000</v>
      </c>
      <c r="D11" s="29">
        <v>1600000</v>
      </c>
      <c r="E11" s="29"/>
      <c r="F11" s="28">
        <f t="shared" ref="F11:F42" si="3">C11+D11-E11</f>
        <v>8425000</v>
      </c>
    </row>
    <row r="12" spans="1:6">
      <c r="A12" s="23" t="s">
        <v>25</v>
      </c>
      <c r="B12" s="27" t="s">
        <v>26</v>
      </c>
      <c r="C12" s="28">
        <v>6300000</v>
      </c>
      <c r="D12" s="29">
        <v>0</v>
      </c>
      <c r="E12" s="29">
        <v>6300000</v>
      </c>
      <c r="F12" s="28">
        <f t="shared" si="3"/>
        <v>0</v>
      </c>
    </row>
    <row r="13" spans="1:6">
      <c r="A13" s="23" t="s">
        <v>27</v>
      </c>
      <c r="B13" s="27" t="s">
        <v>28</v>
      </c>
      <c r="C13" s="28">
        <v>25410000</v>
      </c>
      <c r="D13" s="29">
        <v>5000000</v>
      </c>
      <c r="E13" s="29">
        <v>11000000</v>
      </c>
      <c r="F13" s="28">
        <f t="shared" si="3"/>
        <v>19410000</v>
      </c>
    </row>
    <row r="14" spans="1:6">
      <c r="A14" s="23" t="s">
        <v>29</v>
      </c>
      <c r="B14" s="27" t="s">
        <v>30</v>
      </c>
      <c r="C14" s="28">
        <v>50925000</v>
      </c>
      <c r="D14" s="29">
        <v>12000000</v>
      </c>
      <c r="E14" s="29">
        <v>14000000</v>
      </c>
      <c r="F14" s="28">
        <f t="shared" si="3"/>
        <v>48925000</v>
      </c>
    </row>
    <row r="15" spans="1:6">
      <c r="A15" s="23" t="s">
        <v>31</v>
      </c>
      <c r="B15" s="27" t="s">
        <v>32</v>
      </c>
      <c r="C15" s="28">
        <v>38955000</v>
      </c>
      <c r="D15" s="29"/>
      <c r="E15" s="29">
        <f>2000000+12000000+3000000</f>
        <v>17000000</v>
      </c>
      <c r="F15" s="28">
        <f t="shared" si="3"/>
        <v>21955000</v>
      </c>
    </row>
    <row r="16" spans="1:6">
      <c r="A16" s="23" t="s">
        <v>33</v>
      </c>
      <c r="B16" s="27" t="s">
        <v>34</v>
      </c>
      <c r="C16" s="28">
        <v>2730000</v>
      </c>
      <c r="D16" s="29"/>
      <c r="E16" s="29"/>
      <c r="F16" s="28">
        <f t="shared" si="3"/>
        <v>2730000</v>
      </c>
    </row>
    <row r="17" spans="1:6">
      <c r="A17" s="23" t="s">
        <v>35</v>
      </c>
      <c r="B17" s="27" t="s">
        <v>36</v>
      </c>
      <c r="C17" s="28">
        <v>3150000</v>
      </c>
      <c r="D17" s="29"/>
      <c r="E17" s="29">
        <v>150000</v>
      </c>
      <c r="F17" s="28">
        <f t="shared" si="3"/>
        <v>3000000</v>
      </c>
    </row>
    <row r="18" spans="1:6">
      <c r="A18" s="23" t="s">
        <v>37</v>
      </c>
      <c r="B18" s="27" t="s">
        <v>38</v>
      </c>
      <c r="C18" s="28">
        <v>23835000</v>
      </c>
      <c r="D18" s="29">
        <v>3900000</v>
      </c>
      <c r="E18" s="29">
        <v>6000000</v>
      </c>
      <c r="F18" s="28">
        <f t="shared" si="3"/>
        <v>21735000</v>
      </c>
    </row>
    <row r="19" spans="1:6">
      <c r="A19" s="23" t="s">
        <v>39</v>
      </c>
      <c r="B19" s="27" t="s">
        <v>40</v>
      </c>
      <c r="C19" s="28">
        <v>22260000</v>
      </c>
      <c r="D19" s="29"/>
      <c r="E19" s="29">
        <v>8000000</v>
      </c>
      <c r="F19" s="28">
        <f t="shared" si="3"/>
        <v>14260000</v>
      </c>
    </row>
    <row r="20" spans="1:6">
      <c r="A20" s="23" t="s">
        <v>41</v>
      </c>
      <c r="B20" s="27" t="s">
        <v>42</v>
      </c>
      <c r="C20" s="28">
        <v>1785000</v>
      </c>
      <c r="D20" s="29"/>
      <c r="E20" s="29"/>
      <c r="F20" s="28">
        <f t="shared" si="3"/>
        <v>1785000</v>
      </c>
    </row>
    <row r="21" spans="1:6">
      <c r="A21" s="23">
        <v>160101010190</v>
      </c>
      <c r="B21" s="24" t="s">
        <v>43</v>
      </c>
      <c r="C21" s="25">
        <f>C22+C23</f>
        <v>15540000</v>
      </c>
      <c r="D21" s="26">
        <f>D22+D23</f>
        <v>650000</v>
      </c>
      <c r="E21" s="26">
        <f>E22+E23</f>
        <v>3250000</v>
      </c>
      <c r="F21" s="25">
        <f t="shared" ref="F21" si="4">F22+F23</f>
        <v>12940000</v>
      </c>
    </row>
    <row r="22" spans="1:6">
      <c r="A22" s="23" t="s">
        <v>44</v>
      </c>
      <c r="B22" s="27" t="s">
        <v>45</v>
      </c>
      <c r="C22" s="28">
        <v>12495000</v>
      </c>
      <c r="D22" s="29"/>
      <c r="E22" s="29">
        <f>1350000+1900000</f>
        <v>3250000</v>
      </c>
      <c r="F22" s="28">
        <f t="shared" si="3"/>
        <v>9245000</v>
      </c>
    </row>
    <row r="23" spans="1:6">
      <c r="A23" s="23" t="s">
        <v>46</v>
      </c>
      <c r="B23" s="27" t="s">
        <v>47</v>
      </c>
      <c r="C23" s="28">
        <v>3045000</v>
      </c>
      <c r="D23" s="29">
        <v>650000</v>
      </c>
      <c r="E23" s="29">
        <v>0</v>
      </c>
      <c r="F23" s="28">
        <f t="shared" si="3"/>
        <v>3695000</v>
      </c>
    </row>
    <row r="24" spans="1:6">
      <c r="A24" s="23">
        <v>160101010102</v>
      </c>
      <c r="B24" s="24" t="s">
        <v>48</v>
      </c>
      <c r="C24" s="25">
        <f>C25+C26</f>
        <v>393415547.20000005</v>
      </c>
      <c r="D24" s="26">
        <f>D25+D26</f>
        <v>0</v>
      </c>
      <c r="E24" s="26">
        <f>E25+E26</f>
        <v>137940747</v>
      </c>
      <c r="F24" s="25">
        <f t="shared" ref="F24" si="5">F25+F26</f>
        <v>255474800.20000002</v>
      </c>
    </row>
    <row r="25" spans="1:6">
      <c r="A25" s="23" t="s">
        <v>49</v>
      </c>
      <c r="B25" s="27" t="s">
        <v>50</v>
      </c>
      <c r="C25" s="28">
        <v>248543547.20000002</v>
      </c>
      <c r="D25" s="29"/>
      <c r="E25" s="29">
        <f>45102701+19000000+1994846</f>
        <v>66097547</v>
      </c>
      <c r="F25" s="28">
        <f>C25+D25-E25</f>
        <v>182446000.20000002</v>
      </c>
    </row>
    <row r="26" spans="1:6">
      <c r="A26" s="23">
        <v>160101010130</v>
      </c>
      <c r="B26" s="24" t="s">
        <v>51</v>
      </c>
      <c r="C26" s="25">
        <f>C27+C28</f>
        <v>144872000</v>
      </c>
      <c r="D26" s="26">
        <f>D27+D28</f>
        <v>0</v>
      </c>
      <c r="E26" s="26">
        <f>E27+E28</f>
        <v>71843200</v>
      </c>
      <c r="F26" s="25">
        <f t="shared" ref="F26" si="6">F27+F28</f>
        <v>73028800</v>
      </c>
    </row>
    <row r="27" spans="1:6">
      <c r="A27" s="23" t="s">
        <v>52</v>
      </c>
      <c r="B27" s="27" t="s">
        <v>53</v>
      </c>
      <c r="C27" s="28">
        <v>80392000</v>
      </c>
      <c r="D27" s="29"/>
      <c r="E27" s="29">
        <f>4835200+66228000</f>
        <v>71063200</v>
      </c>
      <c r="F27" s="28">
        <f t="shared" si="3"/>
        <v>9328800</v>
      </c>
    </row>
    <row r="28" spans="1:6">
      <c r="A28" s="23" t="s">
        <v>54</v>
      </c>
      <c r="B28" s="27" t="s">
        <v>55</v>
      </c>
      <c r="C28" s="28">
        <v>64480000</v>
      </c>
      <c r="D28" s="29"/>
      <c r="E28" s="29">
        <v>780000</v>
      </c>
      <c r="F28" s="28">
        <f t="shared" si="3"/>
        <v>63700000</v>
      </c>
    </row>
    <row r="29" spans="1:6">
      <c r="A29" s="23">
        <v>160101010103</v>
      </c>
      <c r="B29" s="24" t="s">
        <v>56</v>
      </c>
      <c r="C29" s="25">
        <f>SUM(C30:C33)</f>
        <v>118650000</v>
      </c>
      <c r="D29" s="26">
        <f>SUM(D30:D33)</f>
        <v>31300000</v>
      </c>
      <c r="E29" s="26">
        <f>SUM(E30:E33)</f>
        <v>14426176</v>
      </c>
      <c r="F29" s="25">
        <f t="shared" ref="F29" si="7">SUM(F30:F33)</f>
        <v>135523824</v>
      </c>
    </row>
    <row r="30" spans="1:6">
      <c r="A30" s="23" t="s">
        <v>57</v>
      </c>
      <c r="B30" s="27" t="s">
        <v>58</v>
      </c>
      <c r="C30" s="28">
        <v>29400000</v>
      </c>
      <c r="D30" s="29">
        <f>1300000</f>
        <v>1300000</v>
      </c>
      <c r="E30" s="29">
        <v>2426176</v>
      </c>
      <c r="F30" s="28">
        <f t="shared" si="3"/>
        <v>28273824</v>
      </c>
    </row>
    <row r="31" spans="1:6">
      <c r="A31" s="23" t="s">
        <v>59</v>
      </c>
      <c r="B31" s="27" t="s">
        <v>60</v>
      </c>
      <c r="C31" s="28">
        <v>45150000</v>
      </c>
      <c r="D31" s="29">
        <v>30000000</v>
      </c>
      <c r="E31" s="29">
        <v>12000000</v>
      </c>
      <c r="F31" s="28">
        <f t="shared" si="3"/>
        <v>63150000</v>
      </c>
    </row>
    <row r="32" spans="1:6">
      <c r="A32" s="23" t="s">
        <v>61</v>
      </c>
      <c r="B32" s="27" t="s">
        <v>62</v>
      </c>
      <c r="C32" s="28">
        <v>4200000</v>
      </c>
      <c r="D32" s="29"/>
      <c r="E32" s="29"/>
      <c r="F32" s="28">
        <f t="shared" si="3"/>
        <v>4200000</v>
      </c>
    </row>
    <row r="33" spans="1:6">
      <c r="A33" s="23" t="s">
        <v>63</v>
      </c>
      <c r="B33" s="27" t="s">
        <v>64</v>
      </c>
      <c r="C33" s="28">
        <v>39900000</v>
      </c>
      <c r="D33" s="29"/>
      <c r="E33" s="29"/>
      <c r="F33" s="28">
        <f t="shared" si="3"/>
        <v>39900000</v>
      </c>
    </row>
    <row r="34" spans="1:6">
      <c r="A34" s="23" t="s">
        <v>65</v>
      </c>
      <c r="B34" s="24" t="s">
        <v>66</v>
      </c>
      <c r="C34" s="25">
        <f>C35+C36+C37+C38+C39+C42</f>
        <v>83055000</v>
      </c>
      <c r="D34" s="26">
        <f>D35+D36+D37+D38+D39+D42</f>
        <v>17570000</v>
      </c>
      <c r="E34" s="26">
        <f>E35+E36+E37+E38+E39+E42</f>
        <v>17900000</v>
      </c>
      <c r="F34" s="25">
        <f t="shared" ref="F34" si="8">F35+F36+F37+F38+F39+F42</f>
        <v>82725000</v>
      </c>
    </row>
    <row r="35" spans="1:6">
      <c r="A35" s="23" t="s">
        <v>67</v>
      </c>
      <c r="B35" s="27" t="s">
        <v>68</v>
      </c>
      <c r="C35" s="28">
        <v>22050000</v>
      </c>
      <c r="D35" s="29">
        <v>1000000</v>
      </c>
      <c r="E35" s="29"/>
      <c r="F35" s="28">
        <f t="shared" si="3"/>
        <v>23050000</v>
      </c>
    </row>
    <row r="36" spans="1:6">
      <c r="A36" s="23" t="s">
        <v>69</v>
      </c>
      <c r="B36" s="27" t="s">
        <v>60</v>
      </c>
      <c r="C36" s="28">
        <v>18900000</v>
      </c>
      <c r="D36" s="29"/>
      <c r="E36" s="29">
        <f>15400000+2500000</f>
        <v>17900000</v>
      </c>
      <c r="F36" s="28">
        <f t="shared" si="3"/>
        <v>1000000</v>
      </c>
    </row>
    <row r="37" spans="1:6">
      <c r="A37" s="23" t="s">
        <v>70</v>
      </c>
      <c r="B37" s="27" t="s">
        <v>71</v>
      </c>
      <c r="C37" s="28">
        <v>3675000</v>
      </c>
      <c r="D37" s="29">
        <v>150000</v>
      </c>
      <c r="E37" s="29"/>
      <c r="F37" s="28">
        <f t="shared" si="3"/>
        <v>3825000</v>
      </c>
    </row>
    <row r="38" spans="1:6">
      <c r="A38" s="23" t="s">
        <v>72</v>
      </c>
      <c r="B38" s="27" t="s">
        <v>62</v>
      </c>
      <c r="C38" s="28">
        <v>0</v>
      </c>
      <c r="D38" s="29"/>
      <c r="E38" s="29"/>
      <c r="F38" s="28">
        <f t="shared" si="3"/>
        <v>0</v>
      </c>
    </row>
    <row r="39" spans="1:6">
      <c r="A39" s="23">
        <v>160101010154</v>
      </c>
      <c r="B39" s="24" t="s">
        <v>73</v>
      </c>
      <c r="C39" s="25">
        <f>C40+C41</f>
        <v>11025000</v>
      </c>
      <c r="D39" s="26">
        <f>D40+D41</f>
        <v>420000</v>
      </c>
      <c r="E39" s="26">
        <f>E40+E41</f>
        <v>0</v>
      </c>
      <c r="F39" s="25">
        <f t="shared" ref="F39" si="9">F40+F41</f>
        <v>11445000</v>
      </c>
    </row>
    <row r="40" spans="1:6">
      <c r="A40" s="23" t="s">
        <v>74</v>
      </c>
      <c r="B40" s="27" t="s">
        <v>75</v>
      </c>
      <c r="C40" s="28">
        <v>7350000</v>
      </c>
      <c r="D40" s="29">
        <v>270000</v>
      </c>
      <c r="E40" s="29"/>
      <c r="F40" s="28">
        <f t="shared" si="3"/>
        <v>7620000</v>
      </c>
    </row>
    <row r="41" spans="1:6">
      <c r="A41" s="23" t="s">
        <v>76</v>
      </c>
      <c r="B41" s="27" t="s">
        <v>77</v>
      </c>
      <c r="C41" s="28">
        <v>3675000</v>
      </c>
      <c r="D41" s="29">
        <v>150000</v>
      </c>
      <c r="E41" s="29"/>
      <c r="F41" s="28">
        <f t="shared" si="3"/>
        <v>3825000</v>
      </c>
    </row>
    <row r="42" spans="1:6">
      <c r="A42" s="23" t="s">
        <v>78</v>
      </c>
      <c r="B42" s="27" t="s">
        <v>64</v>
      </c>
      <c r="C42" s="28">
        <v>27405000</v>
      </c>
      <c r="D42" s="29">
        <v>16000000</v>
      </c>
      <c r="E42" s="29"/>
      <c r="F42" s="28">
        <f t="shared" si="3"/>
        <v>43405000</v>
      </c>
    </row>
    <row r="43" spans="1:6">
      <c r="A43" s="23">
        <v>16010102</v>
      </c>
      <c r="B43" s="24" t="s">
        <v>79</v>
      </c>
      <c r="C43" s="25">
        <f>C44+C52+C67</f>
        <v>552872000</v>
      </c>
      <c r="D43" s="26">
        <f>D44+D52+D67</f>
        <v>330313678</v>
      </c>
      <c r="E43" s="26">
        <f>E44+E52+E67</f>
        <v>146047701</v>
      </c>
      <c r="F43" s="25">
        <f>F44+F52+F67</f>
        <v>737137977</v>
      </c>
    </row>
    <row r="44" spans="1:6">
      <c r="A44" s="23">
        <v>1601010201</v>
      </c>
      <c r="B44" s="24" t="s">
        <v>80</v>
      </c>
      <c r="C44" s="25">
        <f>SUM(C45:C51)</f>
        <v>59200000</v>
      </c>
      <c r="D44" s="26">
        <f>SUM(D45:D51)</f>
        <v>205426176</v>
      </c>
      <c r="E44" s="26">
        <f>SUM(E45:E51)</f>
        <v>19600000</v>
      </c>
      <c r="F44" s="25">
        <f t="shared" ref="F44" si="10">SUM(F45:F51)</f>
        <v>245026176</v>
      </c>
    </row>
    <row r="45" spans="1:6">
      <c r="A45" s="23" t="s">
        <v>81</v>
      </c>
      <c r="B45" s="27" t="s">
        <v>82</v>
      </c>
      <c r="C45" s="28">
        <v>0</v>
      </c>
      <c r="D45" s="29"/>
      <c r="E45" s="29"/>
      <c r="F45" s="28">
        <f t="shared" ref="F45:F68" si="11">C45+D45-E45</f>
        <v>0</v>
      </c>
    </row>
    <row r="46" spans="1:6">
      <c r="A46" s="23" t="s">
        <v>83</v>
      </c>
      <c r="B46" s="27" t="s">
        <v>84</v>
      </c>
      <c r="C46" s="28">
        <v>10400000</v>
      </c>
      <c r="D46" s="29">
        <v>10000000</v>
      </c>
      <c r="E46" s="29">
        <v>5400000</v>
      </c>
      <c r="F46" s="28">
        <f t="shared" si="11"/>
        <v>15000000</v>
      </c>
    </row>
    <row r="47" spans="1:6">
      <c r="A47" s="23" t="s">
        <v>85</v>
      </c>
      <c r="B47" s="27" t="s">
        <v>86</v>
      </c>
      <c r="C47" s="28">
        <v>0</v>
      </c>
      <c r="D47" s="29">
        <v>9000000</v>
      </c>
      <c r="E47" s="29"/>
      <c r="F47" s="28">
        <f t="shared" si="11"/>
        <v>9000000</v>
      </c>
    </row>
    <row r="48" spans="1:6">
      <c r="A48" s="23" t="s">
        <v>87</v>
      </c>
      <c r="B48" s="27" t="s">
        <v>88</v>
      </c>
      <c r="C48" s="28">
        <v>0</v>
      </c>
      <c r="D48" s="29">
        <f>182000000+2426176</f>
        <v>184426176</v>
      </c>
      <c r="E48" s="29"/>
      <c r="F48" s="28">
        <f t="shared" si="11"/>
        <v>184426176</v>
      </c>
    </row>
    <row r="49" spans="1:6">
      <c r="A49" s="23" t="s">
        <v>89</v>
      </c>
      <c r="B49" s="27" t="s">
        <v>90</v>
      </c>
      <c r="C49" s="28">
        <v>5200000</v>
      </c>
      <c r="D49" s="29"/>
      <c r="E49" s="29"/>
      <c r="F49" s="28">
        <f t="shared" si="11"/>
        <v>5200000</v>
      </c>
    </row>
    <row r="50" spans="1:6">
      <c r="A50" s="23" t="s">
        <v>91</v>
      </c>
      <c r="B50" s="27" t="s">
        <v>92</v>
      </c>
      <c r="C50" s="28">
        <v>36400000</v>
      </c>
      <c r="D50" s="29"/>
      <c r="E50" s="29">
        <f>4000000+10000000</f>
        <v>14000000</v>
      </c>
      <c r="F50" s="28">
        <f t="shared" si="11"/>
        <v>22400000</v>
      </c>
    </row>
    <row r="51" spans="1:6">
      <c r="A51" s="23" t="s">
        <v>93</v>
      </c>
      <c r="B51" s="27" t="s">
        <v>94</v>
      </c>
      <c r="C51" s="28">
        <v>7200000</v>
      </c>
      <c r="D51" s="29">
        <v>2000000</v>
      </c>
      <c r="E51" s="29">
        <v>200000</v>
      </c>
      <c r="F51" s="28">
        <f t="shared" si="11"/>
        <v>9000000</v>
      </c>
    </row>
    <row r="52" spans="1:6">
      <c r="A52" s="23">
        <v>1601010202</v>
      </c>
      <c r="B52" s="24" t="s">
        <v>95</v>
      </c>
      <c r="C52" s="25">
        <f>C53+C54+C55+C58+C59+C60+C61+C62+C63</f>
        <v>491384000</v>
      </c>
      <c r="D52" s="26">
        <f>D53+D54+D55+D58+D59+D60+D61+D62+D63</f>
        <v>124887502</v>
      </c>
      <c r="E52" s="26">
        <f>E53+E54+E55+E58+E59+E60+E61+E62+E63</f>
        <v>125323301</v>
      </c>
      <c r="F52" s="25">
        <f>F53+F54+F55+F58+F59+F60+F61+F62+F63</f>
        <v>490948201</v>
      </c>
    </row>
    <row r="53" spans="1:6">
      <c r="A53" s="23" t="s">
        <v>96</v>
      </c>
      <c r="B53" s="27" t="s">
        <v>97</v>
      </c>
      <c r="C53" s="28">
        <v>37440000</v>
      </c>
      <c r="D53" s="29">
        <f>15000000+49000000</f>
        <v>64000000</v>
      </c>
      <c r="E53" s="29"/>
      <c r="F53" s="28">
        <f t="shared" si="11"/>
        <v>101440000</v>
      </c>
    </row>
    <row r="54" spans="1:6">
      <c r="A54" s="23" t="s">
        <v>98</v>
      </c>
      <c r="B54" s="27" t="s">
        <v>99</v>
      </c>
      <c r="C54" s="28">
        <v>28080000</v>
      </c>
      <c r="D54" s="29"/>
      <c r="E54" s="29">
        <v>6000000</v>
      </c>
      <c r="F54" s="28">
        <f t="shared" si="11"/>
        <v>22080000</v>
      </c>
    </row>
    <row r="55" spans="1:6">
      <c r="A55" s="23">
        <v>16010102022</v>
      </c>
      <c r="B55" s="24" t="s">
        <v>100</v>
      </c>
      <c r="C55" s="25">
        <f>C56+C57</f>
        <v>5200000</v>
      </c>
      <c r="D55" s="26">
        <f>D56+D57</f>
        <v>8387502</v>
      </c>
      <c r="E55" s="26">
        <f>E56+E57</f>
        <v>8000000</v>
      </c>
      <c r="F55" s="25">
        <f t="shared" ref="F55" si="12">F56+F57</f>
        <v>5587502</v>
      </c>
    </row>
    <row r="56" spans="1:6">
      <c r="A56" s="23" t="s">
        <v>101</v>
      </c>
      <c r="B56" s="27" t="s">
        <v>102</v>
      </c>
      <c r="C56" s="28">
        <v>0</v>
      </c>
      <c r="D56" s="29"/>
      <c r="E56" s="29"/>
      <c r="F56" s="28">
        <f t="shared" si="11"/>
        <v>0</v>
      </c>
    </row>
    <row r="57" spans="1:6">
      <c r="A57" s="23" t="s">
        <v>103</v>
      </c>
      <c r="B57" s="27" t="s">
        <v>104</v>
      </c>
      <c r="C57" s="28">
        <v>5200000</v>
      </c>
      <c r="D57" s="29">
        <f>7037502+1350000</f>
        <v>8387502</v>
      </c>
      <c r="E57" s="29">
        <v>8000000</v>
      </c>
      <c r="F57" s="28">
        <f t="shared" si="11"/>
        <v>5587502</v>
      </c>
    </row>
    <row r="58" spans="1:6">
      <c r="A58" s="23" t="s">
        <v>105</v>
      </c>
      <c r="B58" s="27" t="s">
        <v>106</v>
      </c>
      <c r="C58" s="28">
        <v>54080000</v>
      </c>
      <c r="D58" s="29"/>
      <c r="E58" s="29">
        <f>8533201+20000000+5339300</f>
        <v>33872501</v>
      </c>
      <c r="F58" s="28">
        <f t="shared" si="11"/>
        <v>20207499</v>
      </c>
    </row>
    <row r="59" spans="1:6">
      <c r="A59" s="23" t="s">
        <v>107</v>
      </c>
      <c r="B59" s="27" t="s">
        <v>108</v>
      </c>
      <c r="C59" s="28">
        <v>146640000</v>
      </c>
      <c r="D59" s="29"/>
      <c r="E59" s="29">
        <f>16640000+30000000</f>
        <v>46640000</v>
      </c>
      <c r="F59" s="28">
        <f t="shared" si="11"/>
        <v>100000000</v>
      </c>
    </row>
    <row r="60" spans="1:6">
      <c r="A60" s="23" t="s">
        <v>109</v>
      </c>
      <c r="B60" s="27" t="s">
        <v>110</v>
      </c>
      <c r="C60" s="28">
        <v>10400000</v>
      </c>
      <c r="D60" s="29">
        <v>20000000</v>
      </c>
      <c r="E60" s="29">
        <f>9970000+18918800</f>
        <v>28888800</v>
      </c>
      <c r="F60" s="28">
        <f t="shared" si="11"/>
        <v>1511200</v>
      </c>
    </row>
    <row r="61" spans="1:6">
      <c r="A61" s="23" t="s">
        <v>111</v>
      </c>
      <c r="B61" s="27" t="s">
        <v>112</v>
      </c>
      <c r="C61" s="28">
        <v>9880000</v>
      </c>
      <c r="D61" s="29">
        <v>1000000</v>
      </c>
      <c r="E61" s="29">
        <v>500000</v>
      </c>
      <c r="F61" s="28">
        <f t="shared" si="11"/>
        <v>10380000</v>
      </c>
    </row>
    <row r="62" spans="1:6">
      <c r="A62" s="23" t="s">
        <v>113</v>
      </c>
      <c r="B62" s="27" t="s">
        <v>114</v>
      </c>
      <c r="C62" s="28">
        <v>0</v>
      </c>
      <c r="D62" s="29">
        <v>500000</v>
      </c>
      <c r="E62" s="29"/>
      <c r="F62" s="28">
        <f t="shared" si="11"/>
        <v>500000</v>
      </c>
    </row>
    <row r="63" spans="1:6">
      <c r="A63" s="23" t="s">
        <v>115</v>
      </c>
      <c r="B63" s="24" t="s">
        <v>116</v>
      </c>
      <c r="C63" s="25">
        <f>C64+C65+C66</f>
        <v>199664000</v>
      </c>
      <c r="D63" s="26">
        <f>D64+D65+D66</f>
        <v>31000000</v>
      </c>
      <c r="E63" s="26">
        <f>E64+E65+E66</f>
        <v>1422000</v>
      </c>
      <c r="F63" s="25">
        <f t="shared" ref="F63" si="13">F64+F65+F66</f>
        <v>229242000</v>
      </c>
    </row>
    <row r="64" spans="1:6">
      <c r="A64" s="23" t="s">
        <v>115</v>
      </c>
      <c r="B64" s="27" t="s">
        <v>117</v>
      </c>
      <c r="C64" s="28">
        <v>1352000</v>
      </c>
      <c r="D64" s="29"/>
      <c r="E64" s="29">
        <v>1352000</v>
      </c>
      <c r="F64" s="28">
        <f t="shared" si="11"/>
        <v>0</v>
      </c>
    </row>
    <row r="65" spans="1:6">
      <c r="A65" s="23" t="s">
        <v>118</v>
      </c>
      <c r="B65" s="27" t="s">
        <v>119</v>
      </c>
      <c r="C65" s="28">
        <v>9360000</v>
      </c>
      <c r="D65" s="29">
        <v>1000000</v>
      </c>
      <c r="E65" s="29">
        <v>70000</v>
      </c>
      <c r="F65" s="28">
        <f t="shared" si="11"/>
        <v>10290000</v>
      </c>
    </row>
    <row r="66" spans="1:6">
      <c r="A66" s="23" t="s">
        <v>120</v>
      </c>
      <c r="B66" s="27" t="s">
        <v>121</v>
      </c>
      <c r="C66" s="28">
        <v>188952000</v>
      </c>
      <c r="D66" s="29">
        <v>30000000</v>
      </c>
      <c r="E66" s="29">
        <v>0</v>
      </c>
      <c r="F66" s="28">
        <f t="shared" si="11"/>
        <v>218952000</v>
      </c>
    </row>
    <row r="67" spans="1:6">
      <c r="A67" s="23">
        <v>160101010203</v>
      </c>
      <c r="B67" s="24" t="s">
        <v>122</v>
      </c>
      <c r="C67" s="25">
        <f>C68</f>
        <v>2288000</v>
      </c>
      <c r="D67" s="26">
        <f>D68</f>
        <v>0</v>
      </c>
      <c r="E67" s="26">
        <f>E68</f>
        <v>1124400</v>
      </c>
      <c r="F67" s="25">
        <f t="shared" ref="F67" si="14">F68</f>
        <v>1163600</v>
      </c>
    </row>
    <row r="68" spans="1:6">
      <c r="A68" s="23" t="s">
        <v>123</v>
      </c>
      <c r="B68" s="27" t="s">
        <v>124</v>
      </c>
      <c r="C68" s="28">
        <v>2288000</v>
      </c>
      <c r="D68" s="29"/>
      <c r="E68" s="29">
        <v>1124400</v>
      </c>
      <c r="F68" s="28">
        <f t="shared" si="11"/>
        <v>1163600</v>
      </c>
    </row>
    <row r="69" spans="1:6">
      <c r="A69" s="23">
        <v>160101003</v>
      </c>
      <c r="B69" s="24" t="s">
        <v>125</v>
      </c>
      <c r="C69" s="25">
        <f>C70</f>
        <v>83980000</v>
      </c>
      <c r="D69" s="26">
        <f>D70</f>
        <v>900000</v>
      </c>
      <c r="E69" s="26">
        <f>E70</f>
        <v>24650000</v>
      </c>
      <c r="F69" s="25">
        <f t="shared" ref="F69" si="15">F70</f>
        <v>60230000</v>
      </c>
    </row>
    <row r="70" spans="1:6">
      <c r="A70" s="23">
        <v>16010100301</v>
      </c>
      <c r="B70" s="24" t="s">
        <v>126</v>
      </c>
      <c r="C70" s="25">
        <f>C71+C77</f>
        <v>83980000</v>
      </c>
      <c r="D70" s="26">
        <f>D71+D77</f>
        <v>900000</v>
      </c>
      <c r="E70" s="26">
        <f>E71+E77</f>
        <v>24650000</v>
      </c>
      <c r="F70" s="25">
        <f t="shared" ref="F70" si="16">F71+F77</f>
        <v>60230000</v>
      </c>
    </row>
    <row r="71" spans="1:6">
      <c r="A71" s="23">
        <v>1601010030102</v>
      </c>
      <c r="B71" s="24" t="s">
        <v>127</v>
      </c>
      <c r="C71" s="25">
        <f>C72</f>
        <v>82940000</v>
      </c>
      <c r="D71" s="26">
        <f>D72</f>
        <v>900000</v>
      </c>
      <c r="E71" s="26">
        <f>E72</f>
        <v>24650000</v>
      </c>
      <c r="F71" s="25">
        <f t="shared" ref="F71" si="17">F72</f>
        <v>59190000</v>
      </c>
    </row>
    <row r="72" spans="1:6">
      <c r="A72" s="23">
        <v>160101030124</v>
      </c>
      <c r="B72" s="24" t="s">
        <v>128</v>
      </c>
      <c r="C72" s="25">
        <f>C73+C74+C75+C76</f>
        <v>82940000</v>
      </c>
      <c r="D72" s="26">
        <f>D73+D74+D75+D76</f>
        <v>900000</v>
      </c>
      <c r="E72" s="26">
        <f>E73+E74+E75+E76</f>
        <v>24650000</v>
      </c>
      <c r="F72" s="25">
        <f t="shared" ref="F72" si="18">F73+F74+F75+F76</f>
        <v>59190000</v>
      </c>
    </row>
    <row r="73" spans="1:6">
      <c r="A73" s="23" t="s">
        <v>129</v>
      </c>
      <c r="B73" s="27" t="s">
        <v>130</v>
      </c>
      <c r="C73" s="28">
        <v>13650000</v>
      </c>
      <c r="D73" s="29"/>
      <c r="E73" s="29">
        <v>9650000</v>
      </c>
      <c r="F73" s="28">
        <f t="shared" ref="F73:F78" si="19">C73+D73-E73</f>
        <v>4000000</v>
      </c>
    </row>
    <row r="74" spans="1:6">
      <c r="A74" s="23" t="s">
        <v>131</v>
      </c>
      <c r="B74" s="27" t="s">
        <v>132</v>
      </c>
      <c r="C74" s="28">
        <v>60900000</v>
      </c>
      <c r="D74" s="29"/>
      <c r="E74" s="29">
        <f>5000000+7500000</f>
        <v>12500000</v>
      </c>
      <c r="F74" s="28">
        <f t="shared" si="19"/>
        <v>48400000</v>
      </c>
    </row>
    <row r="75" spans="1:6">
      <c r="A75" s="23" t="s">
        <v>133</v>
      </c>
      <c r="B75" s="27" t="s">
        <v>134</v>
      </c>
      <c r="C75" s="28">
        <v>7350000</v>
      </c>
      <c r="D75" s="29">
        <v>900000</v>
      </c>
      <c r="E75" s="29">
        <v>2500000</v>
      </c>
      <c r="F75" s="28">
        <f t="shared" si="19"/>
        <v>5750000</v>
      </c>
    </row>
    <row r="76" spans="1:6">
      <c r="A76" s="23" t="s">
        <v>135</v>
      </c>
      <c r="B76" s="27" t="s">
        <v>136</v>
      </c>
      <c r="C76" s="28">
        <v>1040000</v>
      </c>
      <c r="D76" s="29"/>
      <c r="E76" s="29"/>
      <c r="F76" s="28">
        <f t="shared" si="19"/>
        <v>1040000</v>
      </c>
    </row>
    <row r="77" spans="1:6">
      <c r="A77" s="23">
        <v>160101030103</v>
      </c>
      <c r="B77" s="24" t="s">
        <v>137</v>
      </c>
      <c r="C77" s="25">
        <f>C78</f>
        <v>1040000</v>
      </c>
      <c r="D77" s="26">
        <f>D78</f>
        <v>0</v>
      </c>
      <c r="E77" s="26">
        <f>E78</f>
        <v>0</v>
      </c>
      <c r="F77" s="25">
        <f t="shared" ref="F77" si="20">F78</f>
        <v>1040000</v>
      </c>
    </row>
    <row r="78" spans="1:6">
      <c r="A78" s="23" t="s">
        <v>138</v>
      </c>
      <c r="B78" s="27" t="s">
        <v>139</v>
      </c>
      <c r="C78" s="28">
        <v>1040000</v>
      </c>
      <c r="D78" s="29"/>
      <c r="E78" s="29"/>
      <c r="F78" s="28">
        <f t="shared" si="19"/>
        <v>1040000</v>
      </c>
    </row>
  </sheetData>
  <mergeCells count="4">
    <mergeCell ref="B1:D1"/>
    <mergeCell ref="B2:D2"/>
    <mergeCell ref="B4:B5"/>
    <mergeCell ref="D4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Personeria de Itagui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clastra</dc:creator>
  <cp:lastModifiedBy>clastra</cp:lastModifiedBy>
  <cp:lastPrinted>2016-04-11T20:55:00Z</cp:lastPrinted>
  <dcterms:created xsi:type="dcterms:W3CDTF">2016-04-11T20:54:02Z</dcterms:created>
  <dcterms:modified xsi:type="dcterms:W3CDTF">2016-04-11T21:00:02Z</dcterms:modified>
</cp:coreProperties>
</file>